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BTST--STBT" sheetId="2" r:id="rId1"/>
    <sheet name="till Feb-18" sheetId="1" r:id="rId2"/>
    <sheet name="ROI Statement" sheetId="3" r:id="rId3"/>
  </sheets>
  <definedNames>
    <definedName name="_xlnm._FilterDatabase" localSheetId="1" hidden="1">'till Feb-18'!$A$7:$M$3879</definedName>
  </definedNames>
  <calcPr calcId="124519"/>
</workbook>
</file>

<file path=xl/calcChain.xml><?xml version="1.0" encoding="utf-8"?>
<calcChain xmlns="http://schemas.openxmlformats.org/spreadsheetml/2006/main">
  <c r="K10" i="2"/>
  <c r="H6"/>
  <c r="I7"/>
  <c r="H7"/>
  <c r="H8"/>
  <c r="J8" s="1"/>
  <c r="H9"/>
  <c r="K24"/>
  <c r="H11"/>
  <c r="K11" s="1"/>
  <c r="H12"/>
  <c r="J12" s="1"/>
  <c r="H13"/>
  <c r="J13" s="1"/>
  <c r="H14"/>
  <c r="J14" s="1"/>
  <c r="H15"/>
  <c r="J15" s="1"/>
  <c r="H16"/>
  <c r="I17"/>
  <c r="H17"/>
  <c r="H18"/>
  <c r="J18" s="1"/>
  <c r="H19"/>
  <c r="J19" s="1"/>
  <c r="H21"/>
  <c r="J21" s="1"/>
  <c r="H20"/>
  <c r="K20" s="1"/>
  <c r="D8" i="3"/>
  <c r="I23" i="2"/>
  <c r="H23"/>
  <c r="H22"/>
  <c r="K42"/>
  <c r="H26"/>
  <c r="K26" s="1"/>
  <c r="H25"/>
  <c r="J25" s="1"/>
  <c r="H28"/>
  <c r="K28" s="1"/>
  <c r="H27"/>
  <c r="K27" s="1"/>
  <c r="J6" l="1"/>
  <c r="K6"/>
  <c r="J7"/>
  <c r="K7"/>
  <c r="K8"/>
  <c r="J9"/>
  <c r="K9"/>
  <c r="J11"/>
  <c r="K12"/>
  <c r="K13"/>
  <c r="K14"/>
  <c r="K15"/>
  <c r="J16"/>
  <c r="K16"/>
  <c r="J17"/>
  <c r="K17"/>
  <c r="K18"/>
  <c r="K19"/>
  <c r="J20"/>
  <c r="K21"/>
  <c r="J22"/>
  <c r="J23"/>
  <c r="K22"/>
  <c r="K23"/>
  <c r="K25"/>
  <c r="J26"/>
  <c r="J28"/>
  <c r="J27"/>
  <c r="H29" l="1"/>
  <c r="J29" s="1"/>
  <c r="H31"/>
  <c r="J31" s="1"/>
  <c r="H30"/>
  <c r="K30" s="1"/>
  <c r="H33"/>
  <c r="J33" s="1"/>
  <c r="H32"/>
  <c r="K32" s="1"/>
  <c r="H35"/>
  <c r="J35" s="1"/>
  <c r="H34"/>
  <c r="J34" s="1"/>
  <c r="K36"/>
  <c r="H36"/>
  <c r="I37"/>
  <c r="H37"/>
  <c r="I38"/>
  <c r="J38" s="1"/>
  <c r="H38"/>
  <c r="D7" i="3"/>
  <c r="H41" i="2"/>
  <c r="K41" s="1"/>
  <c r="H40"/>
  <c r="H39"/>
  <c r="I43"/>
  <c r="H43"/>
  <c r="I44"/>
  <c r="H44"/>
  <c r="H45"/>
  <c r="J45" s="1"/>
  <c r="I47"/>
  <c r="H47"/>
  <c r="K47" s="1"/>
  <c r="H46"/>
  <c r="K46" s="1"/>
  <c r="H48"/>
  <c r="J48" s="1"/>
  <c r="H49"/>
  <c r="J49" s="1"/>
  <c r="D6" i="3"/>
  <c r="H50" i="2"/>
  <c r="K50" s="1"/>
  <c r="H52"/>
  <c r="J52" s="1"/>
  <c r="H53"/>
  <c r="J53" s="1"/>
  <c r="J47" l="1"/>
  <c r="K29"/>
  <c r="J30"/>
  <c r="K31"/>
  <c r="J32"/>
  <c r="K33"/>
  <c r="K34"/>
  <c r="K35"/>
  <c r="J36"/>
  <c r="J37"/>
  <c r="K37"/>
  <c r="K38"/>
  <c r="J39"/>
  <c r="K39"/>
  <c r="J40"/>
  <c r="K40"/>
  <c r="J41"/>
  <c r="J43"/>
  <c r="K43"/>
  <c r="K44"/>
  <c r="J44"/>
  <c r="K45"/>
  <c r="J46"/>
  <c r="K48"/>
  <c r="K49"/>
  <c r="J50"/>
  <c r="K52"/>
  <c r="K53"/>
  <c r="H55"/>
  <c r="J55" s="1"/>
  <c r="H54"/>
  <c r="K54" s="1"/>
  <c r="H56"/>
  <c r="J56" s="1"/>
  <c r="H57"/>
  <c r="J57" s="1"/>
  <c r="H58"/>
  <c r="J58" s="1"/>
  <c r="H60"/>
  <c r="I59"/>
  <c r="H59"/>
  <c r="D5" i="3"/>
  <c r="D4"/>
  <c r="D3"/>
  <c r="K51" i="2" l="1"/>
  <c r="J54"/>
  <c r="K55"/>
  <c r="K56"/>
  <c r="K57"/>
  <c r="K58"/>
  <c r="J59"/>
  <c r="J60"/>
  <c r="K60"/>
  <c r="K59"/>
  <c r="I61"/>
  <c r="J61" s="1"/>
  <c r="H61"/>
  <c r="H63"/>
  <c r="J63" s="1"/>
  <c r="H62"/>
  <c r="K62" s="1"/>
  <c r="I65"/>
  <c r="H65"/>
  <c r="H64"/>
  <c r="H67"/>
  <c r="K67" s="1"/>
  <c r="H66"/>
  <c r="K66" s="1"/>
  <c r="H68"/>
  <c r="J68" s="1"/>
  <c r="I69"/>
  <c r="H69"/>
  <c r="I72"/>
  <c r="H72"/>
  <c r="H71"/>
  <c r="H73"/>
  <c r="J73" s="1"/>
  <c r="K70" l="1"/>
  <c r="K72"/>
  <c r="K61"/>
  <c r="J62"/>
  <c r="K63"/>
  <c r="J64"/>
  <c r="J65"/>
  <c r="K64"/>
  <c r="K65"/>
  <c r="J67"/>
  <c r="J66"/>
  <c r="K68"/>
  <c r="K69"/>
  <c r="J69"/>
  <c r="J71"/>
  <c r="K71"/>
  <c r="J72"/>
  <c r="K73"/>
  <c r="I74" l="1"/>
  <c r="H74"/>
  <c r="H75"/>
  <c r="J75" s="1"/>
  <c r="H77"/>
  <c r="J77" s="1"/>
  <c r="H76"/>
  <c r="J76" s="1"/>
  <c r="H78"/>
  <c r="J78" s="1"/>
  <c r="H79"/>
  <c r="J79" s="1"/>
  <c r="H81"/>
  <c r="J81" s="1"/>
  <c r="H80"/>
  <c r="J80" s="1"/>
  <c r="H83"/>
  <c r="J83" s="1"/>
  <c r="H82"/>
  <c r="J82" s="1"/>
  <c r="H85"/>
  <c r="K85" s="1"/>
  <c r="H84"/>
  <c r="K84" s="1"/>
  <c r="H86"/>
  <c r="J86" s="1"/>
  <c r="I87"/>
  <c r="H87"/>
  <c r="K87" s="1"/>
  <c r="H88"/>
  <c r="I89"/>
  <c r="H89"/>
  <c r="H91"/>
  <c r="J91" s="1"/>
  <c r="H93"/>
  <c r="J93" s="1"/>
  <c r="H92"/>
  <c r="J92" s="1"/>
  <c r="H94"/>
  <c r="J94" s="1"/>
  <c r="H95"/>
  <c r="K95" s="1"/>
  <c r="H96"/>
  <c r="J96" s="1"/>
  <c r="H97"/>
  <c r="J97" s="1"/>
  <c r="I98"/>
  <c r="H98"/>
  <c r="K99"/>
  <c r="H99"/>
  <c r="J99" s="1"/>
  <c r="H100"/>
  <c r="J100" s="1"/>
  <c r="H101"/>
  <c r="H102"/>
  <c r="J85" l="1"/>
  <c r="J74"/>
  <c r="K74"/>
  <c r="K75"/>
  <c r="K76"/>
  <c r="K77"/>
  <c r="K78"/>
  <c r="K79"/>
  <c r="K80"/>
  <c r="K81"/>
  <c r="K82"/>
  <c r="K83"/>
  <c r="J84"/>
  <c r="K86"/>
  <c r="J87"/>
  <c r="J88"/>
  <c r="K88"/>
  <c r="J89"/>
  <c r="K89"/>
  <c r="K91"/>
  <c r="K92"/>
  <c r="K93"/>
  <c r="K94"/>
  <c r="J95"/>
  <c r="K96"/>
  <c r="K97"/>
  <c r="J98"/>
  <c r="K98"/>
  <c r="K100"/>
  <c r="K101"/>
  <c r="J101"/>
  <c r="K102"/>
  <c r="J102"/>
  <c r="I105"/>
  <c r="H105"/>
  <c r="H104"/>
  <c r="H106"/>
  <c r="J106" s="1"/>
  <c r="H107"/>
  <c r="K107" s="1"/>
  <c r="H108"/>
  <c r="K108" s="1"/>
  <c r="I109"/>
  <c r="H109"/>
  <c r="H110"/>
  <c r="K110" s="1"/>
  <c r="I111"/>
  <c r="H111"/>
  <c r="H112"/>
  <c r="J112" s="1"/>
  <c r="H113"/>
  <c r="K113" s="1"/>
  <c r="H114"/>
  <c r="J114" s="1"/>
  <c r="H116"/>
  <c r="H115"/>
  <c r="I117"/>
  <c r="H117"/>
  <c r="I118"/>
  <c r="H118"/>
  <c r="I120"/>
  <c r="H120"/>
  <c r="H121"/>
  <c r="J121" s="1"/>
  <c r="H122"/>
  <c r="J122" s="1"/>
  <c r="H124"/>
  <c r="J124" s="1"/>
  <c r="H123"/>
  <c r="J123" s="1"/>
  <c r="H126"/>
  <c r="J126" s="1"/>
  <c r="H125"/>
  <c r="K125" s="1"/>
  <c r="H127"/>
  <c r="J127" s="1"/>
  <c r="I128"/>
  <c r="H128"/>
  <c r="H129"/>
  <c r="J129" s="1"/>
  <c r="H131"/>
  <c r="J131" s="1"/>
  <c r="H130"/>
  <c r="J130" s="1"/>
  <c r="H132"/>
  <c r="J132" s="1"/>
  <c r="I133"/>
  <c r="H133"/>
  <c r="H135"/>
  <c r="J135" s="1"/>
  <c r="H134"/>
  <c r="J134" s="1"/>
  <c r="H137"/>
  <c r="J137" s="1"/>
  <c r="I139"/>
  <c r="H139"/>
  <c r="H138"/>
  <c r="K138" s="1"/>
  <c r="H141"/>
  <c r="K141" s="1"/>
  <c r="H140"/>
  <c r="K140" s="1"/>
  <c r="I143"/>
  <c r="H143"/>
  <c r="H144"/>
  <c r="H142"/>
  <c r="J142" s="1"/>
  <c r="I145"/>
  <c r="H145"/>
  <c r="I146"/>
  <c r="H146"/>
  <c r="I147"/>
  <c r="H147"/>
  <c r="K112" l="1"/>
  <c r="J107"/>
  <c r="J139"/>
  <c r="J117"/>
  <c r="K90"/>
  <c r="K103"/>
  <c r="J113"/>
  <c r="J128"/>
  <c r="J104"/>
  <c r="J105"/>
  <c r="K104"/>
  <c r="K105"/>
  <c r="K106"/>
  <c r="J108"/>
  <c r="J109"/>
  <c r="K109"/>
  <c r="J110"/>
  <c r="J111"/>
  <c r="K111"/>
  <c r="K114"/>
  <c r="J115"/>
  <c r="J116"/>
  <c r="K115"/>
  <c r="K116"/>
  <c r="K117"/>
  <c r="J133"/>
  <c r="J118"/>
  <c r="K118"/>
  <c r="K120"/>
  <c r="J120"/>
  <c r="K121"/>
  <c r="K122"/>
  <c r="K123"/>
  <c r="K124"/>
  <c r="J125"/>
  <c r="K126"/>
  <c r="K127"/>
  <c r="K128"/>
  <c r="K129"/>
  <c r="K130"/>
  <c r="K131"/>
  <c r="K132"/>
  <c r="K133"/>
  <c r="K134"/>
  <c r="K135"/>
  <c r="K137"/>
  <c r="K139"/>
  <c r="J138"/>
  <c r="J141"/>
  <c r="J140"/>
  <c r="K142"/>
  <c r="J146"/>
  <c r="K143"/>
  <c r="J143"/>
  <c r="J144"/>
  <c r="K144"/>
  <c r="J145"/>
  <c r="K145"/>
  <c r="K146"/>
  <c r="J147"/>
  <c r="K147"/>
  <c r="K119" l="1"/>
  <c r="K136"/>
  <c r="K148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<sst xmlns="http://schemas.openxmlformats.org/spreadsheetml/2006/main" count="2299" uniqueCount="569">
  <si>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</si>
  <si>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</si>
  <si>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</si>
  <si>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</si>
  <si>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</si>
  <si>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</si>
  <si>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</si>
  <si>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</si>
  <si>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</si>
  <si>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</si>
  <si>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</si>
  <si>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</si>
  <si>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</si>
  <si>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</si>
  <si>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</si>
  <si>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</si>
  <si>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</si>
  <si>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</si>
  <si>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</si>
  <si>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</si>
  <si>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</si>
  <si>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</si>
  <si>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</si>
  <si>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</si>
  <si>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</si>
  <si>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</si>
  <si>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</si>
  <si>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</si>
  <si>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</si>
  <si>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</si>
  <si>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</si>
  <si>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</si>
  <si>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</si>
  <si>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</si>
  <si>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</si>
  <si>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</si>
  <si>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</si>
  <si>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</si>
  <si>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</si>
  <si>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</si>
  <si>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</si>
  <si>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</si>
  <si>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</si>
  <si>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</si>
  <si>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</si>
  <si>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</si>
  <si>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</si>
  <si>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</si>
  <si>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</si>
  <si>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</si>
  <si>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</si>
  <si>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</si>
  <si>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</si>
  <si>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</si>
  <si>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</si>
  <si>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</si>
  <si>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</si>
  <si>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</si>
  <si>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</si>
  <si>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</si>
  <si>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</si>
  <si>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</si>
  <si>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</si>
  <si>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</si>
  <si>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</si>
  <si>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</si>
  <si>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</si>
  <si>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</si>
  <si>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</si>
  <si>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</si>
  <si>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</si>
  <si>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</si>
  <si>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</si>
  <si>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</si>
  <si>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</si>
  <si>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</si>
  <si>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</si>
  <si>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</si>
  <si>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</si>
  <si>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</si>
  <si>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</si>
  <si>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</si>
  <si>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</si>
  <si>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</si>
  <si>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</si>
  <si>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</si>
  <si>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</si>
  <si>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</si>
  <si>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</si>
  <si>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</si>
  <si>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</si>
  <si>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</si>
  <si>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</si>
  <si>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</si>
  <si>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</si>
  <si>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</si>
  <si>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</si>
  <si>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</si>
  <si>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</si>
  <si>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</si>
  <si>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</si>
  <si>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</si>
  <si>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</si>
  <si>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</si>
  <si>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</si>
  <si>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</si>
  <si>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</si>
  <si>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</si>
  <si>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</si>
  <si>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</si>
  <si>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</si>
  <si>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</si>
  <si>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</si>
  <si>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</si>
  <si>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</si>
  <si>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</si>
  <si>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</si>
  <si>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</si>
  <si>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</si>
  <si>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</si>
  <si>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</si>
  <si>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</si>
  <si>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</si>
  <si>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</si>
  <si>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</si>
  <si>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</si>
  <si>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</si>
  <si>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</si>
  <si>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</si>
  <si>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</si>
  <si>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</si>
  <si>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</si>
  <si>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</si>
  <si>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</si>
  <si>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</si>
  <si>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</si>
  <si>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</si>
  <si>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</si>
  <si>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</si>
  <si>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</si>
  <si>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</si>
  <si>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</si>
  <si>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</si>
  <si>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</si>
  <si>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</si>
  <si>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</si>
  <si>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</si>
  <si>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</si>
  <si>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</si>
  <si>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</si>
  <si>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</si>
  <si>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</si>
  <si>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</si>
  <si>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</si>
  <si>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</si>
  <si>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</si>
  <si>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</si>
  <si>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</si>
  <si>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</si>
  <si>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</si>
  <si>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</si>
  <si>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</si>
  <si>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</si>
  <si>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</si>
  <si>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</si>
  <si>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</si>
  <si>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</si>
  <si>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</si>
  <si>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</si>
  <si>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</si>
  <si>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</si>
  <si>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</si>
  <si>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</si>
  <si>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</si>
  <si>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</si>
  <si>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</si>
  <si>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</si>
  <si>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</si>
  <si>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</si>
  <si>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</si>
  <si>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</si>
  <si>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</si>
  <si>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</si>
  <si>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</si>
  <si>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</si>
  <si>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</si>
  <si>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</si>
  <si>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</si>
  <si>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</si>
  <si>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</si>
  <si>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</si>
  <si>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</si>
  <si>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</si>
  <si>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</si>
  <si>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</si>
  <si>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</si>
  <si>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</si>
  <si>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</si>
  <si>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</si>
  <si>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</si>
  <si>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</si>
  <si>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</si>
  <si>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</si>
  <si>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</si>
  <si>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</si>
  <si>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</si>
  <si>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</si>
  <si>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</si>
  <si>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</si>
  <si>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</si>
  <si>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</si>
  <si>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</si>
  <si>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</si>
  <si>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</si>
  <si>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</si>
  <si>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</si>
  <si>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</si>
  <si>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</si>
  <si>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</si>
  <si>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</si>
  <si>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</si>
  <si>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</si>
  <si>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</si>
  <si>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</si>
  <si>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</si>
  <si>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</si>
  <si>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</si>
  <si>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</si>
  <si>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</si>
  <si>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</si>
  <si>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</si>
  <si>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</si>
  <si>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</si>
  <si>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</si>
  <si>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</si>
  <si>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</si>
  <si>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</si>
  <si>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</si>
  <si>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</si>
  <si>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</si>
  <si>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</si>
  <si>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</si>
  <si>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</si>
  <si>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</si>
  <si>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</si>
  <si>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</si>
  <si>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</si>
  <si>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</si>
  <si>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</si>
  <si>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</si>
  <si>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</si>
  <si>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</si>
  <si>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</si>
  <si>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</si>
  <si>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</si>
  <si>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</si>
  <si>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</si>
  <si>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</si>
  <si>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</si>
  <si>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</si>
  <si>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</si>
  <si>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</si>
  <si>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</si>
  <si>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</si>
  <si>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</si>
  <si>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</si>
  <si>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</si>
  <si>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</si>
  <si>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</si>
  <si>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</si>
  <si>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</si>
  <si>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</si>
  <si>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</si>
  <si>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</si>
  <si>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</si>
  <si>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</si>
  <si>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</si>
  <si>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</si>
  <si>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</si>
  <si>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</si>
  <si>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</si>
  <si>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</si>
  <si>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</si>
  <si>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</si>
  <si>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</si>
  <si>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</si>
  <si>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</si>
  <si>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</si>
  <si>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</si>
  <si>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</si>
  <si>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</si>
  <si>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</si>
  <si>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</si>
  <si>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</si>
  <si>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</si>
  <si>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</si>
  <si>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</si>
  <si>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</si>
  <si>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</si>
  <si>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</si>
  <si>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</si>
  <si>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</si>
  <si>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</si>
  <si>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</si>
  <si>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</si>
  <si>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</si>
  <si>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</si>
  <si>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</si>
  <si>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</si>
  <si>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</si>
  <si>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</si>
  <si>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</si>
  <si>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</si>
  <si>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</si>
  <si>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</si>
  <si>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</si>
  <si>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</si>
  <si>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</si>
  <si>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</si>
  <si>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</si>
  <si>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</si>
  <si>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</si>
  <si>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</si>
  <si>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</si>
  <si>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</si>
  <si>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</si>
  <si>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</si>
  <si>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</si>
  <si>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</si>
  <si>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</si>
  <si>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</si>
  <si>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</si>
  <si>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</si>
  <si>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</si>
  <si>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</si>
  <si>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</si>
  <si>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</si>
  <si>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</si>
  <si>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</si>
  <si>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</si>
  <si>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</si>
  <si>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</si>
  <si>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</si>
  <si>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</si>
  <si>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</si>
  <si>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</si>
  <si>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</si>
  <si>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</si>
  <si>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</si>
  <si>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</si>
  <si>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</si>
  <si>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</si>
  <si>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</si>
  <si>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</si>
  <si>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</si>
  <si>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</si>
  <si>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</si>
  <si>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</si>
  <si>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</si>
  <si>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</si>
  <si>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</si>
  <si>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</si>
  <si>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</si>
  <si>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</si>
  <si>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</si>
  <si>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</si>
  <si>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</si>
  <si>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</si>
  <si>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</si>
  <si>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</si>
  <si>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</si>
  <si>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</si>
  <si>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</si>
  <si>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</si>
  <si>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</si>
  <si>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</si>
  <si>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</si>
  <si>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</si>
  <si>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</si>
  <si>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</si>
  <si>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</si>
  <si>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</si>
  <si>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</si>
  <si>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</si>
  <si>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</si>
  <si>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</si>
  <si>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</si>
  <si>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</si>
  <si>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</si>
  <si>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</si>
  <si>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</si>
  <si>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</si>
  <si>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</si>
  <si>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</si>
  <si>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</si>
  <si>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</si>
  <si>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</si>
  <si>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</si>
  <si>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</si>
  <si>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</si>
  <si>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</si>
  <si>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</si>
  <si>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</si>
  <si>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</si>
  <si>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</si>
  <si>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</si>
  <si>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</si>
  <si>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</si>
  <si>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</si>
  <si>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</si>
  <si>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</si>
  <si>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</si>
  <si>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</si>
  <si>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</si>
  <si>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</si>
  <si>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</si>
  <si>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</si>
  <si>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</si>
  <si>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</si>
  <si>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</si>
  <si>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</si>
  <si>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</si>
  <si>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</si>
  <si>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</si>
  <si>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</si>
  <si>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</si>
  <si>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</si>
  <si>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</si>
  <si>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</si>
  <si>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</si>
  <si>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</si>
  <si>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</si>
  <si>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</si>
  <si>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</si>
  <si>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</si>
  <si>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</si>
  <si>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</si>
  <si>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</si>
  <si>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</si>
  <si>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</si>
  <si>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</si>
  <si>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</si>
  <si>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</si>
  <si>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</si>
  <si>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</si>
  <si>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</si>
  <si>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</si>
  <si>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</si>
  <si>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</si>
  <si>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</si>
  <si>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</si>
  <si>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</si>
  <si>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</si>
  <si>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</si>
  <si>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</si>
  <si>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</si>
  <si>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</si>
  <si>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</si>
  <si>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</si>
  <si>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</si>
  <si>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</si>
  <si>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</si>
  <si>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</si>
  <si>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</si>
  <si>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</si>
  <si>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</si>
  <si>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</si>
  <si>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</si>
  <si>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</si>
  <si>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</si>
  <si>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</si>
  <si>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</si>
  <si>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</si>
  <si>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</si>
  <si>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</si>
  <si>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</si>
  <si>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</si>
  <si>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</si>
  <si>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</si>
  <si>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</si>
  <si>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</si>
  <si>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</si>
  <si>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</si>
  <si>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</si>
  <si>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</si>
  <si>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</si>
  <si>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</si>
  <si>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</si>
  <si>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</si>
  <si>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</si>
  <si>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</si>
  <si>
    <t>BHEL FUT</t>
  </si>
  <si>
    <t>PETRONET FUT</t>
  </si>
  <si>
    <t>BEML FUT</t>
  </si>
  <si>
    <t>INDUSINDBK</t>
  </si>
  <si>
    <t>CHENNPETRO FUT</t>
  </si>
  <si>
    <t>TATAMOTORS FUT</t>
  </si>
  <si>
    <t>ASIANPAINT FUT</t>
  </si>
  <si>
    <t>BAJFINANCE</t>
  </si>
  <si>
    <t>ASHOKLEY FUT</t>
  </si>
  <si>
    <t>RAMCOCEM FUT</t>
  </si>
  <si>
    <t>MINDTREE FUT</t>
  </si>
  <si>
    <t>BALRAMCHIN</t>
  </si>
  <si>
    <t>ITC FUT</t>
  </si>
  <si>
    <t>ENGINERSIN FUT</t>
  </si>
  <si>
    <t>BALKRISIND FUT</t>
  </si>
  <si>
    <t>PEL</t>
  </si>
  <si>
    <t>KAJARIACER</t>
  </si>
  <si>
    <t>NIFTY FUT</t>
  </si>
  <si>
    <t>IOC FUT</t>
  </si>
  <si>
    <t>HINDZINC</t>
  </si>
  <si>
    <t>EQUITAS FUT</t>
  </si>
  <si>
    <t>TORNTPOWER</t>
  </si>
  <si>
    <t>BALKRISIND</t>
  </si>
  <si>
    <t>INDIANB FUT</t>
  </si>
  <si>
    <t>FEDRELBNK</t>
  </si>
  <si>
    <t>MARUTI</t>
  </si>
  <si>
    <t>KPIT</t>
  </si>
  <si>
    <t>PIDILITE</t>
  </si>
  <si>
    <t>PNB FUT</t>
  </si>
  <si>
    <t>KPIT FUT</t>
  </si>
  <si>
    <t>NMDC</t>
  </si>
  <si>
    <t>M&amp;M FUT</t>
  </si>
  <si>
    <t>ADANIENT FUT</t>
  </si>
  <si>
    <t>AIRTEL</t>
  </si>
  <si>
    <t>AUROPHARMA</t>
  </si>
  <si>
    <t>2,00,000+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</si>
  <si>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</si>
  <si>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</si>
  <si>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</si>
  <si>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</si>
  <si>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</si>
  <si>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</si>
  <si>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</si>
  <si>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</si>
  <si>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INDIANB</t>
  </si>
  <si>
    <t>RELINFRA FUT</t>
  </si>
  <si>
    <t>BANKNIFTY FUT</t>
  </si>
  <si>
    <t>BANKNIFTY 28400 CE</t>
  </si>
  <si>
    <t xml:space="preserve">CAPF FUT </t>
  </si>
  <si>
    <t>HUL</t>
  </si>
  <si>
    <t>NIFTY 11800 CE</t>
  </si>
  <si>
    <t>September</t>
  </si>
  <si>
    <t>PVR FUT</t>
  </si>
  <si>
    <t>HDFC FUT</t>
  </si>
  <si>
    <t>CUMMINS FUT</t>
  </si>
  <si>
    <t>HEXAWARE FUT</t>
  </si>
  <si>
    <t>BANKNIFTY 25000 PE</t>
  </si>
  <si>
    <t>CHOLAFIN</t>
  </si>
  <si>
    <t>October</t>
  </si>
  <si>
    <t>KSCL</t>
  </si>
  <si>
    <t>APOLLOHOSP FUT</t>
  </si>
  <si>
    <t xml:space="preserve">MINDTREE </t>
  </si>
  <si>
    <t>AMBUJACEM FUT</t>
  </si>
  <si>
    <t>UPL FUT</t>
  </si>
  <si>
    <t>BEL FUT</t>
  </si>
  <si>
    <t>CESC FUT</t>
  </si>
  <si>
    <t>JSPL FUT</t>
  </si>
  <si>
    <t>WIPRO</t>
  </si>
  <si>
    <t>November</t>
  </si>
  <si>
    <t>INDIACEM</t>
  </si>
  <si>
    <t>BHARATFORG FUT</t>
  </si>
  <si>
    <t>HPCL FUT</t>
  </si>
  <si>
    <t>HDFCBANK</t>
  </si>
  <si>
    <t>VEDL FUT</t>
  </si>
  <si>
    <t>JINDALSTEL</t>
  </si>
  <si>
    <t>HCLTECH FUT</t>
  </si>
  <si>
    <t>CEAT FUT</t>
  </si>
  <si>
    <t>PIDILITE 1100 PE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</si>
</sst>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33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9" fontId="0" fillId="0" borderId="0" xfId="1" applyFont="1"/>
    <xf numFmtId="169" fontId="32" fillId="10" borderId="17" xfId="0" applyNumberFormat="1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17" fillId="8" borderId="14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194338</c:v>
                </c:pt>
                <c:pt idx="1">
                  <c:v>281355</c:v>
                </c:pt>
                <c:pt idx="2">
                  <c:v>227461</c:v>
                </c:pt>
                <c:pt idx="3">
                  <c:v>137443</c:v>
                </c:pt>
                <c:pt idx="4">
                  <c:v>330928</c:v>
                </c:pt>
                <c:pt idx="5">
                  <c:v>95450</c:v>
                </c:pt>
              </c:numCache>
            </c:numRef>
          </c:val>
        </c:ser>
        <c:axId val="97002240"/>
        <c:axId val="97003776"/>
      </c:barChart>
      <c:catAx>
        <c:axId val="97002240"/>
        <c:scaling>
          <c:orientation val="minMax"/>
        </c:scaling>
        <c:axPos val="b"/>
        <c:majorTickMark val="none"/>
        <c:tickLblPos val="nextTo"/>
        <c:crossAx val="97003776"/>
        <c:crosses val="autoZero"/>
        <c:auto val="1"/>
        <c:lblAlgn val="ctr"/>
        <c:lblOffset val="100"/>
      </c:catAx>
      <c:valAx>
        <c:axId val="970037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7002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3.3205612734060856E-2"/>
          <c:y val="0.20059755971363788"/>
          <c:w val="0.94380588614235861"/>
          <c:h val="0.6441772735397468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1"/>
              <c:layout>
                <c:manualLayout>
                  <c:x val="-1.2771389513100341E-2"/>
                  <c:y val="0.10300433825795603"/>
                </c:manualLayout>
              </c:layout>
              <c:showVal val="1"/>
            </c:dLbl>
            <c:dLbl>
              <c:idx val="2"/>
              <c:layout>
                <c:manualLayout>
                  <c:x val="-7.6628337078601963E-2"/>
                  <c:y val="-6.8669558838637373E-2"/>
                </c:manualLayout>
              </c:layout>
              <c:showVal val="1"/>
            </c:dLbl>
            <c:dLbl>
              <c:idx val="3"/>
              <c:layout>
                <c:manualLayout>
                  <c:x val="-5.1085558052401323E-2"/>
                  <c:y val="8.5836948548299888E-2"/>
                </c:manualLayout>
              </c:layout>
              <c:showVal val="1"/>
            </c:dLbl>
            <c:dLbl>
              <c:idx val="4"/>
              <c:layout>
                <c:manualLayout>
                  <c:x val="-5.1085558052401323E-2"/>
                  <c:y val="-0.11444926473106225"/>
                </c:manualLayout>
              </c:layout>
              <c:showVal val="1"/>
            </c:dLbl>
            <c:dLbl>
              <c:idx val="5"/>
              <c:layout>
                <c:manualLayout>
                  <c:x val="-1.7879945318340459E-2"/>
                  <c:y val="-0.10300433825795603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0.97169000000000005</c:v>
                </c:pt>
                <c:pt idx="1">
                  <c:v>1.4067750000000001</c:v>
                </c:pt>
                <c:pt idx="2">
                  <c:v>1.137305</c:v>
                </c:pt>
                <c:pt idx="3">
                  <c:v>0.68721500000000002</c:v>
                </c:pt>
                <c:pt idx="4">
                  <c:v>1.6546400000000001</c:v>
                </c:pt>
                <c:pt idx="5">
                  <c:v>0.47725000000000001</c:v>
                </c:pt>
              </c:numCache>
            </c:numRef>
          </c:val>
        </c:ser>
        <c:dLbls>
          <c:showVal val="1"/>
        </c:dLbls>
        <c:marker val="1"/>
        <c:axId val="97013120"/>
        <c:axId val="97027200"/>
      </c:lineChart>
      <c:catAx>
        <c:axId val="97013120"/>
        <c:scaling>
          <c:orientation val="minMax"/>
        </c:scaling>
        <c:axPos val="b"/>
        <c:majorTickMark val="none"/>
        <c:tickLblPos val="nextTo"/>
        <c:crossAx val="97027200"/>
        <c:crosses val="autoZero"/>
        <c:auto val="1"/>
        <c:lblAlgn val="ctr"/>
        <c:lblOffset val="100"/>
      </c:catAx>
      <c:valAx>
        <c:axId val="97027200"/>
        <c:scaling>
          <c:orientation val="minMax"/>
        </c:scaling>
        <c:delete val="1"/>
        <c:axPos val="l"/>
        <c:numFmt formatCode="0%" sourceLinked="1"/>
        <c:tickLblPos val="nextTo"/>
        <c:crossAx val="97013120"/>
        <c:crosses val="autoZero"/>
        <c:crossBetween val="between"/>
      </c:valAx>
    </c:plotArea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85724</xdr:rowOff>
    </xdr:from>
    <xdr:to>
      <xdr:col>4</xdr:col>
      <xdr:colOff>428625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10</xdr:row>
      <xdr:rowOff>0</xdr:rowOff>
    </xdr:from>
    <xdr:to>
      <xdr:col>13</xdr:col>
      <xdr:colOff>295275</xdr:colOff>
      <xdr:row>21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8"/>
  <sheetViews>
    <sheetView tabSelected="1" workbookViewId="0">
      <selection activeCell="C4" sqref="C4:D4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33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8.75">
      <c r="A3" s="73" t="s">
        <v>447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6.25">
      <c r="A4" s="75" t="s">
        <v>448</v>
      </c>
      <c r="B4" s="75"/>
      <c r="C4" s="76" t="s">
        <v>526</v>
      </c>
      <c r="D4" s="77"/>
      <c r="E4" s="78"/>
      <c r="F4" s="79"/>
      <c r="G4" s="79"/>
      <c r="H4" s="80"/>
      <c r="I4" s="81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65" customFormat="1" ht="15.75" customHeight="1">
      <c r="A6" s="58">
        <v>43439</v>
      </c>
      <c r="B6" s="59" t="s">
        <v>568</v>
      </c>
      <c r="C6" s="59">
        <v>2500</v>
      </c>
      <c r="D6" s="59" t="s">
        <v>15</v>
      </c>
      <c r="E6" s="60">
        <v>14.75</v>
      </c>
      <c r="F6" s="60">
        <v>20.75</v>
      </c>
      <c r="G6" s="60"/>
      <c r="H6" s="61">
        <f t="shared" ref="H6" si="0">(IF(D6="SHORT",E6-F6,IF(D6="LONG",F6-E6)))*C6</f>
        <v>15000</v>
      </c>
      <c r="I6" s="62"/>
      <c r="J6" s="63">
        <f t="shared" ref="J6" si="1">(H6+I6)/C6</f>
        <v>6</v>
      </c>
      <c r="K6" s="64">
        <f t="shared" ref="K6" si="2">SUM(H6:I6)</f>
        <v>15000</v>
      </c>
    </row>
    <row r="7" spans="1:11" s="53" customFormat="1" ht="15.75" customHeight="1">
      <c r="A7" s="46">
        <v>43439</v>
      </c>
      <c r="B7" s="47" t="s">
        <v>567</v>
      </c>
      <c r="C7" s="47">
        <v>700</v>
      </c>
      <c r="D7" s="47" t="s">
        <v>39</v>
      </c>
      <c r="E7" s="48">
        <v>1273</v>
      </c>
      <c r="F7" s="48">
        <v>1257.0999999999999</v>
      </c>
      <c r="G7" s="48">
        <v>1238.2</v>
      </c>
      <c r="H7" s="49">
        <f t="shared" ref="H7" si="3">(IF(D7="SHORT",E7-F7,IF(D7="LONG",F7-E7)))*C7</f>
        <v>11130.000000000064</v>
      </c>
      <c r="I7" s="50">
        <f t="shared" ref="I7" si="4">(IF(D7="SHORT",IF(G7="",0,E7-G7),IF(D7="LONG",IF(G7="",0,G7-F7))))*C7</f>
        <v>24359.999999999967</v>
      </c>
      <c r="J7" s="51">
        <f t="shared" ref="J7" si="5">(H7+I7)/C7</f>
        <v>50.700000000000038</v>
      </c>
      <c r="K7" s="52">
        <f t="shared" ref="K7" si="6">SUM(H7:I7)</f>
        <v>35490.000000000029</v>
      </c>
    </row>
    <row r="8" spans="1:11" s="65" customFormat="1" ht="15.75" customHeight="1">
      <c r="A8" s="58">
        <v>43438</v>
      </c>
      <c r="B8" s="66" t="s">
        <v>562</v>
      </c>
      <c r="C8" s="59">
        <v>3150</v>
      </c>
      <c r="D8" s="59" t="s">
        <v>15</v>
      </c>
      <c r="E8" s="60">
        <v>230.05</v>
      </c>
      <c r="F8" s="60">
        <v>232.85</v>
      </c>
      <c r="G8" s="60"/>
      <c r="H8" s="61">
        <f t="shared" ref="H8" si="7">(IF(D8="SHORT",E8-F8,IF(D8="LONG",F8-E8)))*C8</f>
        <v>8819.9999999999454</v>
      </c>
      <c r="I8" s="62"/>
      <c r="J8" s="63">
        <f t="shared" ref="J8" si="8">(H8+I8)/C8</f>
        <v>2.7999999999999825</v>
      </c>
      <c r="K8" s="64">
        <f t="shared" ref="K8" si="9">SUM(H8:I8)</f>
        <v>8819.9999999999454</v>
      </c>
    </row>
    <row r="9" spans="1:11" s="65" customFormat="1" ht="15.75" customHeight="1">
      <c r="A9" s="58">
        <v>43437</v>
      </c>
      <c r="B9" s="59" t="s">
        <v>566</v>
      </c>
      <c r="C9" s="59">
        <v>1400</v>
      </c>
      <c r="D9" s="59" t="s">
        <v>15</v>
      </c>
      <c r="E9" s="60">
        <v>1022</v>
      </c>
      <c r="F9" s="60">
        <v>1034.75</v>
      </c>
      <c r="G9" s="60"/>
      <c r="H9" s="61">
        <f t="shared" ref="H9" si="10">(IF(D9="SHORT",E9-F9,IF(D9="LONG",F9-E9)))*C9</f>
        <v>17850</v>
      </c>
      <c r="I9" s="62"/>
      <c r="J9" s="63">
        <f t="shared" ref="J9" si="11">(H9+I9)/C9</f>
        <v>12.75</v>
      </c>
      <c r="K9" s="64">
        <f t="shared" ref="K9" si="12">SUM(H9:I9)</f>
        <v>17850</v>
      </c>
    </row>
    <row r="10" spans="1:11" s="57" customFormat="1" ht="22.5" customHeight="1">
      <c r="A10" s="54"/>
      <c r="B10" s="55"/>
      <c r="C10" s="55"/>
      <c r="D10" s="55"/>
      <c r="E10" s="55"/>
      <c r="F10" s="55"/>
      <c r="G10" s="55"/>
      <c r="H10" s="82" t="s">
        <v>458</v>
      </c>
      <c r="I10" s="83"/>
      <c r="J10" s="84"/>
      <c r="K10" s="71">
        <f>SUM(K6:K9)</f>
        <v>77159.999999999971</v>
      </c>
    </row>
    <row r="11" spans="1:11" s="65" customFormat="1" ht="15.75" customHeight="1">
      <c r="A11" s="58">
        <v>43433</v>
      </c>
      <c r="B11" s="66" t="s">
        <v>565</v>
      </c>
      <c r="C11" s="59">
        <v>3225</v>
      </c>
      <c r="D11" s="66" t="s">
        <v>15</v>
      </c>
      <c r="E11" s="60">
        <v>155</v>
      </c>
      <c r="F11" s="60">
        <v>156.9</v>
      </c>
      <c r="G11" s="60"/>
      <c r="H11" s="61">
        <f t="shared" ref="H11" si="13">(IF(D11="SHORT",E11-F11,IF(D11="LONG",F11-E11)))*C11</f>
        <v>6127.5000000000182</v>
      </c>
      <c r="I11" s="62"/>
      <c r="J11" s="63">
        <f t="shared" ref="J11" si="14">(H11+I11)/C11</f>
        <v>1.9000000000000057</v>
      </c>
      <c r="K11" s="64">
        <f t="shared" ref="K11" si="15">SUM(H11:I11)</f>
        <v>6127.5000000000182</v>
      </c>
    </row>
    <row r="12" spans="1:11" s="65" customFormat="1" ht="15.75" customHeight="1">
      <c r="A12" s="58">
        <v>43431</v>
      </c>
      <c r="B12" s="66" t="s">
        <v>554</v>
      </c>
      <c r="C12" s="59">
        <v>2400</v>
      </c>
      <c r="D12" s="66" t="s">
        <v>15</v>
      </c>
      <c r="E12" s="60">
        <v>766.2</v>
      </c>
      <c r="F12" s="60">
        <v>775.75</v>
      </c>
      <c r="G12" s="60"/>
      <c r="H12" s="61">
        <f t="shared" ref="H12" si="16">(IF(D12="SHORT",E12-F12,IF(D12="LONG",F12-E12)))*C12</f>
        <v>22919.999999999891</v>
      </c>
      <c r="I12" s="62"/>
      <c r="J12" s="63">
        <f t="shared" ref="J12" si="17">(H12+I12)/C12</f>
        <v>9.5499999999999545</v>
      </c>
      <c r="K12" s="64">
        <f t="shared" ref="K12" si="18">SUM(H12:I12)</f>
        <v>22919.999999999891</v>
      </c>
    </row>
    <row r="13" spans="1:11" s="65" customFormat="1" ht="15.75" customHeight="1">
      <c r="A13" s="58">
        <v>43430</v>
      </c>
      <c r="B13" s="66" t="s">
        <v>564</v>
      </c>
      <c r="C13" s="59">
        <v>3500</v>
      </c>
      <c r="D13" s="66" t="s">
        <v>15</v>
      </c>
      <c r="E13" s="60">
        <v>194.7</v>
      </c>
      <c r="F13" s="60">
        <v>192.7</v>
      </c>
      <c r="G13" s="60"/>
      <c r="H13" s="61">
        <f t="shared" ref="H13" si="19">(IF(D13="SHORT",E13-F13,IF(D13="LONG",F13-E13)))*C13</f>
        <v>-7000</v>
      </c>
      <c r="I13" s="62"/>
      <c r="J13" s="63">
        <f t="shared" ref="J13" si="20">(H13+I13)/C13</f>
        <v>-2</v>
      </c>
      <c r="K13" s="64">
        <f t="shared" ref="K13" si="21">SUM(H13:I13)</f>
        <v>-7000</v>
      </c>
    </row>
    <row r="14" spans="1:11" s="65" customFormat="1" ht="15.75" customHeight="1">
      <c r="A14" s="58">
        <v>43426</v>
      </c>
      <c r="B14" s="66" t="s">
        <v>477</v>
      </c>
      <c r="C14" s="59">
        <v>3000</v>
      </c>
      <c r="D14" s="66" t="s">
        <v>39</v>
      </c>
      <c r="E14" s="60">
        <v>525.85</v>
      </c>
      <c r="F14" s="60">
        <v>519.25</v>
      </c>
      <c r="G14" s="60"/>
      <c r="H14" s="61">
        <f t="shared" ref="H14" si="22">(IF(D14="SHORT",E14-F14,IF(D14="LONG",F14-E14)))*C14</f>
        <v>19800.000000000069</v>
      </c>
      <c r="I14" s="62"/>
      <c r="J14" s="63">
        <f t="shared" ref="J14" si="23">(H14+I14)/C14</f>
        <v>6.6000000000000227</v>
      </c>
      <c r="K14" s="64">
        <f t="shared" ref="K14" si="24">SUM(H14:I14)</f>
        <v>19800.000000000069</v>
      </c>
    </row>
    <row r="15" spans="1:11" s="65" customFormat="1" ht="15.75" customHeight="1">
      <c r="A15" s="58">
        <v>43425</v>
      </c>
      <c r="B15" s="66" t="s">
        <v>563</v>
      </c>
      <c r="C15" s="59">
        <v>247</v>
      </c>
      <c r="D15" s="66" t="s">
        <v>15</v>
      </c>
      <c r="E15" s="60">
        <v>2019.6</v>
      </c>
      <c r="F15" s="60">
        <v>2032.4</v>
      </c>
      <c r="G15" s="60"/>
      <c r="H15" s="61">
        <f t="shared" ref="H15" si="25">(IF(D15="SHORT",E15-F15,IF(D15="LONG",F15-E15)))*C15</f>
        <v>3161.6000000000449</v>
      </c>
      <c r="I15" s="62"/>
      <c r="J15" s="63">
        <f t="shared" ref="J15" si="26">(H15+I15)/C15</f>
        <v>12.800000000000182</v>
      </c>
      <c r="K15" s="64">
        <f t="shared" ref="K15" si="27">SUM(H15:I15)</f>
        <v>3161.6000000000449</v>
      </c>
    </row>
    <row r="16" spans="1:11" s="65" customFormat="1" ht="15.75" customHeight="1">
      <c r="A16" s="58">
        <v>43424</v>
      </c>
      <c r="B16" s="59" t="s">
        <v>500</v>
      </c>
      <c r="C16" s="59">
        <v>1600</v>
      </c>
      <c r="D16" s="59" t="s">
        <v>39</v>
      </c>
      <c r="E16" s="60">
        <v>629.79999999999995</v>
      </c>
      <c r="F16" s="60">
        <v>621.79999999999995</v>
      </c>
      <c r="G16" s="60"/>
      <c r="H16" s="61">
        <f t="shared" ref="H16" si="28">(IF(D16="SHORT",E16-F16,IF(D16="LONG",F16-E16)))*C16</f>
        <v>12800</v>
      </c>
      <c r="I16" s="62"/>
      <c r="J16" s="63">
        <f t="shared" ref="J16" si="29">(H16+I16)/C16</f>
        <v>8</v>
      </c>
      <c r="K16" s="64">
        <f t="shared" ref="K16" si="30">SUM(H16:I16)</f>
        <v>12800</v>
      </c>
    </row>
    <row r="17" spans="1:11" s="53" customFormat="1" ht="15.75" customHeight="1">
      <c r="A17" s="46">
        <v>43423</v>
      </c>
      <c r="B17" s="47" t="s">
        <v>504</v>
      </c>
      <c r="C17" s="47">
        <v>7000</v>
      </c>
      <c r="D17" s="47" t="s">
        <v>15</v>
      </c>
      <c r="E17" s="48">
        <v>115.25</v>
      </c>
      <c r="F17" s="48">
        <v>116.7</v>
      </c>
      <c r="G17" s="48">
        <v>118.45</v>
      </c>
      <c r="H17" s="49">
        <f t="shared" ref="H17" si="31">(IF(D17="SHORT",E17-F17,IF(D17="LONG",F17-E17)))*C17</f>
        <v>10150.00000000002</v>
      </c>
      <c r="I17" s="50">
        <f t="shared" ref="I17" si="32">(IF(D17="SHORT",IF(G17="",0,E17-G17),IF(D17="LONG",IF(G17="",0,G17-F17))))*C17</f>
        <v>12250</v>
      </c>
      <c r="J17" s="51">
        <f t="shared" ref="J17" si="33">(H17+I17)/C17</f>
        <v>3.2000000000000033</v>
      </c>
      <c r="K17" s="52">
        <f t="shared" ref="K17" si="34">SUM(H17:I17)</f>
        <v>22400.000000000022</v>
      </c>
    </row>
    <row r="18" spans="1:11" s="65" customFormat="1" ht="15.75" customHeight="1">
      <c r="A18" s="58">
        <v>43419</v>
      </c>
      <c r="B18" s="66" t="s">
        <v>562</v>
      </c>
      <c r="C18" s="59">
        <v>3150</v>
      </c>
      <c r="D18" s="66" t="s">
        <v>15</v>
      </c>
      <c r="E18" s="60">
        <v>249.6</v>
      </c>
      <c r="F18" s="60">
        <v>247.05</v>
      </c>
      <c r="G18" s="60"/>
      <c r="H18" s="61">
        <f t="shared" ref="H18" si="35">(IF(D18="SHORT",E18-F18,IF(D18="LONG",F18-E18)))*C18</f>
        <v>-8032.4999999999463</v>
      </c>
      <c r="I18" s="62"/>
      <c r="J18" s="63">
        <f t="shared" ref="J18" si="36">(H18+I18)/C18</f>
        <v>-2.5499999999999829</v>
      </c>
      <c r="K18" s="64">
        <f t="shared" ref="K18" si="37">SUM(H18:I18)</f>
        <v>-8032.4999999999463</v>
      </c>
    </row>
    <row r="19" spans="1:11" s="65" customFormat="1" ht="15.75" customHeight="1">
      <c r="A19" s="58">
        <v>43418</v>
      </c>
      <c r="B19" s="66" t="s">
        <v>561</v>
      </c>
      <c r="C19" s="59">
        <v>2400</v>
      </c>
      <c r="D19" s="66" t="s">
        <v>39</v>
      </c>
      <c r="E19" s="60">
        <v>586.35</v>
      </c>
      <c r="F19" s="60">
        <v>582.54999999999995</v>
      </c>
      <c r="G19" s="60"/>
      <c r="H19" s="61">
        <f t="shared" ref="H19" si="38">(IF(D19="SHORT",E19-F19,IF(D19="LONG",F19-E19)))*C19</f>
        <v>9120.0000000001637</v>
      </c>
      <c r="I19" s="62"/>
      <c r="J19" s="63">
        <f t="shared" ref="J19" si="39">(H19+I19)/C19</f>
        <v>3.8000000000000682</v>
      </c>
      <c r="K19" s="64">
        <f t="shared" ref="K19" si="40">SUM(H19:I19)</f>
        <v>9120.0000000001637</v>
      </c>
    </row>
    <row r="20" spans="1:11" s="65" customFormat="1" ht="15.75" customHeight="1">
      <c r="A20" s="58">
        <v>43417</v>
      </c>
      <c r="B20" s="66" t="s">
        <v>557</v>
      </c>
      <c r="C20" s="59">
        <v>4500</v>
      </c>
      <c r="D20" s="59" t="s">
        <v>15</v>
      </c>
      <c r="E20" s="60">
        <v>182.6</v>
      </c>
      <c r="F20" s="60">
        <v>184.9</v>
      </c>
      <c r="G20" s="60"/>
      <c r="H20" s="61">
        <f t="shared" ref="H20:H21" si="41">(IF(D20="SHORT",E20-F20,IF(D20="LONG",F20-E20)))*C20</f>
        <v>10350.000000000051</v>
      </c>
      <c r="I20" s="62"/>
      <c r="J20" s="63">
        <f t="shared" ref="J20:J21" si="42">(H20+I20)/C20</f>
        <v>2.3000000000000114</v>
      </c>
      <c r="K20" s="64">
        <f t="shared" ref="K20:K21" si="43">SUM(H20:I20)</f>
        <v>10350.000000000051</v>
      </c>
    </row>
    <row r="21" spans="1:11" s="65" customFormat="1" ht="15.75" customHeight="1">
      <c r="A21" s="58">
        <v>43417</v>
      </c>
      <c r="B21" s="66" t="s">
        <v>560</v>
      </c>
      <c r="C21" s="59">
        <v>5494</v>
      </c>
      <c r="D21" s="59" t="s">
        <v>15</v>
      </c>
      <c r="E21" s="60">
        <v>91</v>
      </c>
      <c r="F21" s="60">
        <v>92.15</v>
      </c>
      <c r="G21" s="60"/>
      <c r="H21" s="61">
        <f t="shared" si="41"/>
        <v>6318.1000000000313</v>
      </c>
      <c r="I21" s="62"/>
      <c r="J21" s="63">
        <f t="shared" si="42"/>
        <v>1.1500000000000057</v>
      </c>
      <c r="K21" s="64">
        <f t="shared" si="43"/>
        <v>6318.1000000000313</v>
      </c>
    </row>
    <row r="22" spans="1:11" s="65" customFormat="1" ht="15.75" customHeight="1">
      <c r="A22" s="58">
        <v>43405</v>
      </c>
      <c r="B22" s="59" t="s">
        <v>558</v>
      </c>
      <c r="C22" s="59">
        <v>4800</v>
      </c>
      <c r="D22" s="59" t="s">
        <v>15</v>
      </c>
      <c r="E22" s="60">
        <v>329.8</v>
      </c>
      <c r="F22" s="60">
        <v>326.39999999999998</v>
      </c>
      <c r="G22" s="60"/>
      <c r="H22" s="61">
        <f t="shared" ref="H22:H23" si="44">(IF(D22="SHORT",E22-F22,IF(D22="LONG",F22-E22)))*C22</f>
        <v>-16320.000000000164</v>
      </c>
      <c r="I22" s="62"/>
      <c r="J22" s="63">
        <f t="shared" ref="J22:J23" si="45">(H22+I22)/C22</f>
        <v>-3.4000000000000341</v>
      </c>
      <c r="K22" s="64">
        <f t="shared" ref="K22:K23" si="46">SUM(H22:I22)</f>
        <v>-16320.000000000164</v>
      </c>
    </row>
    <row r="23" spans="1:11" s="53" customFormat="1" ht="15.75" customHeight="1">
      <c r="A23" s="46">
        <v>43405</v>
      </c>
      <c r="B23" s="47" t="s">
        <v>540</v>
      </c>
      <c r="C23" s="47">
        <v>312</v>
      </c>
      <c r="D23" s="47" t="s">
        <v>15</v>
      </c>
      <c r="E23" s="48">
        <v>1598.5</v>
      </c>
      <c r="F23" s="48">
        <v>1618.5</v>
      </c>
      <c r="G23" s="48">
        <v>1642.75</v>
      </c>
      <c r="H23" s="49">
        <f t="shared" si="44"/>
        <v>6240</v>
      </c>
      <c r="I23" s="50">
        <f t="shared" ref="I23" si="47">(IF(D23="SHORT",IF(G23="",0,E23-G23),IF(D23="LONG",IF(G23="",0,G23-F23))))*C23</f>
        <v>7566</v>
      </c>
      <c r="J23" s="51">
        <f t="shared" si="45"/>
        <v>44.25</v>
      </c>
      <c r="K23" s="52">
        <f t="shared" si="46"/>
        <v>13806</v>
      </c>
    </row>
    <row r="24" spans="1:11" s="57" customFormat="1" ht="22.5" customHeight="1">
      <c r="A24" s="54"/>
      <c r="B24" s="55"/>
      <c r="C24" s="55"/>
      <c r="D24" s="55"/>
      <c r="E24" s="55"/>
      <c r="F24" s="55"/>
      <c r="G24" s="55"/>
      <c r="H24" s="82" t="s">
        <v>458</v>
      </c>
      <c r="I24" s="83"/>
      <c r="J24" s="84"/>
      <c r="K24" s="71">
        <f>SUM(K11:K23)</f>
        <v>95450.700000000172</v>
      </c>
    </row>
    <row r="25" spans="1:11" s="65" customFormat="1" ht="15.75" customHeight="1">
      <c r="A25" s="58">
        <v>43404</v>
      </c>
      <c r="B25" s="59" t="s">
        <v>557</v>
      </c>
      <c r="C25" s="59">
        <v>4500</v>
      </c>
      <c r="D25" s="59" t="s">
        <v>15</v>
      </c>
      <c r="E25" s="60">
        <v>171.6</v>
      </c>
      <c r="F25" s="60">
        <v>173.75</v>
      </c>
      <c r="G25" s="60"/>
      <c r="H25" s="61">
        <f t="shared" ref="H25:H26" si="48">(IF(D25="SHORT",E25-F25,IF(D25="LONG",F25-E25)))*C25</f>
        <v>9675.0000000000255</v>
      </c>
      <c r="I25" s="62"/>
      <c r="J25" s="63">
        <f t="shared" ref="J25:J26" si="49">(H25+I25)/C25</f>
        <v>2.1500000000000057</v>
      </c>
      <c r="K25" s="64">
        <f t="shared" ref="K25:K26" si="50">SUM(H25:I25)</f>
        <v>9675.0000000000255</v>
      </c>
    </row>
    <row r="26" spans="1:11" s="65" customFormat="1" ht="15.75" customHeight="1">
      <c r="A26" s="58">
        <v>43404</v>
      </c>
      <c r="B26" s="59" t="s">
        <v>524</v>
      </c>
      <c r="C26" s="59">
        <v>1718</v>
      </c>
      <c r="D26" s="59" t="s">
        <v>15</v>
      </c>
      <c r="E26" s="60">
        <v>291</v>
      </c>
      <c r="F26" s="60">
        <v>294.60000000000002</v>
      </c>
      <c r="G26" s="60"/>
      <c r="H26" s="61">
        <f t="shared" si="48"/>
        <v>6184.8000000000393</v>
      </c>
      <c r="I26" s="62"/>
      <c r="J26" s="63">
        <f t="shared" si="49"/>
        <v>3.6000000000000227</v>
      </c>
      <c r="K26" s="64">
        <f t="shared" si="50"/>
        <v>6184.8000000000393</v>
      </c>
    </row>
    <row r="27" spans="1:11" s="53" customFormat="1" ht="15.75" customHeight="1">
      <c r="A27" s="46">
        <v>43403</v>
      </c>
      <c r="B27" s="47" t="s">
        <v>556</v>
      </c>
      <c r="C27" s="47">
        <v>1100</v>
      </c>
      <c r="D27" s="47" t="s">
        <v>15</v>
      </c>
      <c r="E27" s="48">
        <v>711.3</v>
      </c>
      <c r="F27" s="48">
        <v>732.8</v>
      </c>
      <c r="G27" s="48"/>
      <c r="H27" s="49">
        <f t="shared" ref="H27:H28" si="51">(IF(D27="SHORT",E27-F27,IF(D27="LONG",F27-E27)))*C27</f>
        <v>23650</v>
      </c>
      <c r="I27" s="50"/>
      <c r="J27" s="51">
        <f t="shared" ref="J27:J28" si="52">(H27+I27)/C27</f>
        <v>21.5</v>
      </c>
      <c r="K27" s="52">
        <f t="shared" ref="K27:K28" si="53">SUM(H27:I27)</f>
        <v>23650</v>
      </c>
    </row>
    <row r="28" spans="1:11" s="65" customFormat="1" ht="15.75" customHeight="1">
      <c r="A28" s="58">
        <v>43403</v>
      </c>
      <c r="B28" s="59" t="s">
        <v>509</v>
      </c>
      <c r="C28" s="59">
        <v>6000</v>
      </c>
      <c r="D28" s="59" t="s">
        <v>39</v>
      </c>
      <c r="E28" s="60">
        <v>137.85</v>
      </c>
      <c r="F28" s="60">
        <v>136.1</v>
      </c>
      <c r="G28" s="60"/>
      <c r="H28" s="61">
        <f t="shared" si="51"/>
        <v>10500</v>
      </c>
      <c r="I28" s="62"/>
      <c r="J28" s="63">
        <f t="shared" si="52"/>
        <v>1.75</v>
      </c>
      <c r="K28" s="64">
        <f t="shared" si="53"/>
        <v>10500</v>
      </c>
    </row>
    <row r="29" spans="1:11" s="65" customFormat="1" ht="15.75" customHeight="1">
      <c r="A29" s="58">
        <v>43397</v>
      </c>
      <c r="B29" s="59" t="s">
        <v>555</v>
      </c>
      <c r="C29" s="59">
        <v>9900</v>
      </c>
      <c r="D29" s="59" t="s">
        <v>39</v>
      </c>
      <c r="E29" s="60">
        <v>84.55</v>
      </c>
      <c r="F29" s="60">
        <v>83.25</v>
      </c>
      <c r="G29" s="60"/>
      <c r="H29" s="61">
        <f t="shared" ref="H29" si="54">(IF(D29="SHORT",E29-F29,IF(D29="LONG",F29-E29)))*C29</f>
        <v>12869.999999999973</v>
      </c>
      <c r="I29" s="62"/>
      <c r="J29" s="63">
        <f t="shared" ref="J29" si="55">(H29+I29)/C29</f>
        <v>1.2999999999999972</v>
      </c>
      <c r="K29" s="64">
        <f t="shared" ref="K29" si="56">SUM(H29:I29)</f>
        <v>12869.999999999973</v>
      </c>
    </row>
    <row r="30" spans="1:11" s="53" customFormat="1" ht="15.75" customHeight="1">
      <c r="A30" s="46">
        <v>43395</v>
      </c>
      <c r="B30" s="47" t="s">
        <v>547</v>
      </c>
      <c r="C30" s="47">
        <v>240</v>
      </c>
      <c r="D30" s="47" t="s">
        <v>15</v>
      </c>
      <c r="E30" s="48">
        <v>192</v>
      </c>
      <c r="F30" s="48">
        <v>299.5</v>
      </c>
      <c r="G30" s="48"/>
      <c r="H30" s="49">
        <f t="shared" ref="H30:H31" si="57">(IF(D30="SHORT",E30-F30,IF(D30="LONG",F30-E30)))*C30</f>
        <v>25800</v>
      </c>
      <c r="I30" s="50"/>
      <c r="J30" s="51">
        <f t="shared" ref="J30:J31" si="58">(H30+I30)/C30</f>
        <v>107.5</v>
      </c>
      <c r="K30" s="52">
        <f t="shared" ref="K30:K31" si="59">SUM(H30:I30)</f>
        <v>25800</v>
      </c>
    </row>
    <row r="31" spans="1:11" s="53" customFormat="1" ht="15.75" customHeight="1">
      <c r="A31" s="46">
        <v>43395</v>
      </c>
      <c r="B31" s="47" t="s">
        <v>537</v>
      </c>
      <c r="C31" s="47">
        <v>120</v>
      </c>
      <c r="D31" s="47" t="s">
        <v>39</v>
      </c>
      <c r="E31" s="48">
        <v>25154</v>
      </c>
      <c r="F31" s="48">
        <v>24799.8</v>
      </c>
      <c r="G31" s="48"/>
      <c r="H31" s="49">
        <f t="shared" si="57"/>
        <v>42504.000000000087</v>
      </c>
      <c r="I31" s="50"/>
      <c r="J31" s="51">
        <f t="shared" si="58"/>
        <v>354.20000000000073</v>
      </c>
      <c r="K31" s="52">
        <f t="shared" si="59"/>
        <v>42504.000000000087</v>
      </c>
    </row>
    <row r="32" spans="1:11" s="65" customFormat="1" ht="15.75" customHeight="1">
      <c r="A32" s="58">
        <v>43390</v>
      </c>
      <c r="B32" s="66" t="s">
        <v>554</v>
      </c>
      <c r="C32" s="59">
        <v>2400</v>
      </c>
      <c r="D32" s="66" t="s">
        <v>39</v>
      </c>
      <c r="E32" s="60">
        <v>635.6</v>
      </c>
      <c r="F32" s="60">
        <v>642.1</v>
      </c>
      <c r="G32" s="60"/>
      <c r="H32" s="61">
        <f t="shared" ref="H32:H33" si="60">(IF(D32="SHORT",E32-F32,IF(D32="LONG",F32-E32)))*C32</f>
        <v>-15600</v>
      </c>
      <c r="I32" s="62"/>
      <c r="J32" s="63">
        <f t="shared" ref="J32:J33" si="61">(H32+I32)/C32</f>
        <v>-6.5</v>
      </c>
      <c r="K32" s="64">
        <f t="shared" ref="K32:K33" si="62">SUM(H32:I32)</f>
        <v>-15600</v>
      </c>
    </row>
    <row r="33" spans="1:11" s="65" customFormat="1" ht="15.75" customHeight="1">
      <c r="A33" s="58">
        <v>43390</v>
      </c>
      <c r="B33" s="66" t="s">
        <v>553</v>
      </c>
      <c r="C33" s="59">
        <v>5000</v>
      </c>
      <c r="D33" s="66" t="s">
        <v>39</v>
      </c>
      <c r="E33" s="60">
        <v>221</v>
      </c>
      <c r="F33" s="60">
        <v>214.95</v>
      </c>
      <c r="G33" s="60"/>
      <c r="H33" s="61">
        <f t="shared" si="60"/>
        <v>30250.000000000058</v>
      </c>
      <c r="I33" s="62"/>
      <c r="J33" s="63">
        <f t="shared" si="61"/>
        <v>6.0500000000000114</v>
      </c>
      <c r="K33" s="64">
        <f t="shared" si="62"/>
        <v>30250.000000000058</v>
      </c>
    </row>
    <row r="34" spans="1:11" s="65" customFormat="1" ht="15.75" customHeight="1">
      <c r="A34" s="58">
        <v>43388</v>
      </c>
      <c r="B34" s="66" t="s">
        <v>552</v>
      </c>
      <c r="C34" s="59">
        <v>511</v>
      </c>
      <c r="D34" s="66" t="s">
        <v>15</v>
      </c>
      <c r="E34" s="60">
        <v>978.15</v>
      </c>
      <c r="F34" s="60">
        <v>990.4</v>
      </c>
      <c r="G34" s="60"/>
      <c r="H34" s="61">
        <f t="shared" ref="H34:H35" si="63">(IF(D34="SHORT",E34-F34,IF(D34="LONG",F34-E34)))*C34</f>
        <v>6259.75</v>
      </c>
      <c r="I34" s="62"/>
      <c r="J34" s="63">
        <f t="shared" ref="J34:J35" si="64">(H34+I34)/C34</f>
        <v>12.25</v>
      </c>
      <c r="K34" s="64">
        <f t="shared" ref="K34:K35" si="65">SUM(H34:I34)</f>
        <v>6259.75</v>
      </c>
    </row>
    <row r="35" spans="1:11" s="65" customFormat="1" ht="15.75" customHeight="1">
      <c r="A35" s="58">
        <v>43388</v>
      </c>
      <c r="B35" s="66" t="s">
        <v>509</v>
      </c>
      <c r="C35" s="59">
        <v>6000</v>
      </c>
      <c r="D35" s="66" t="s">
        <v>15</v>
      </c>
      <c r="E35" s="60">
        <v>134.5</v>
      </c>
      <c r="F35" s="60">
        <v>136.19999999999999</v>
      </c>
      <c r="G35" s="60"/>
      <c r="H35" s="61">
        <f t="shared" si="63"/>
        <v>10199.999999999931</v>
      </c>
      <c r="I35" s="62"/>
      <c r="J35" s="63">
        <f t="shared" si="64"/>
        <v>1.6999999999999884</v>
      </c>
      <c r="K35" s="64">
        <f t="shared" si="65"/>
        <v>10199.999999999931</v>
      </c>
    </row>
    <row r="36" spans="1:11" s="65" customFormat="1" ht="15.75" customHeight="1">
      <c r="A36" s="58">
        <v>43384</v>
      </c>
      <c r="B36" s="59" t="s">
        <v>551</v>
      </c>
      <c r="C36" s="59">
        <v>1000</v>
      </c>
      <c r="D36" s="59" t="s">
        <v>39</v>
      </c>
      <c r="E36" s="60">
        <v>1110.8499999999999</v>
      </c>
      <c r="F36" s="60">
        <v>1122.2</v>
      </c>
      <c r="G36" s="60"/>
      <c r="H36" s="61">
        <f t="shared" ref="H36" si="66">(IF(D36="SHORT",E36-F36,IF(D36="LONG",F36-E36)))*C36</f>
        <v>-11350.000000000136</v>
      </c>
      <c r="I36" s="62"/>
      <c r="J36" s="63">
        <f t="shared" ref="J36" si="67">(H36+I36)/C36</f>
        <v>-11.350000000000136</v>
      </c>
      <c r="K36" s="64">
        <f>SUM(H36:I36)</f>
        <v>-11350.000000000136</v>
      </c>
    </row>
    <row r="37" spans="1:11" s="53" customFormat="1" ht="15.75" customHeight="1">
      <c r="A37" s="46">
        <v>43383</v>
      </c>
      <c r="B37" s="47" t="s">
        <v>550</v>
      </c>
      <c r="C37" s="47">
        <v>1018</v>
      </c>
      <c r="D37" s="47" t="s">
        <v>15</v>
      </c>
      <c r="E37" s="48">
        <v>491.1</v>
      </c>
      <c r="F37" s="48">
        <v>497.25</v>
      </c>
      <c r="G37" s="48">
        <v>504.7</v>
      </c>
      <c r="H37" s="49">
        <f t="shared" ref="H37" si="68">(IF(D37="SHORT",E37-F37,IF(D37="LONG",F37-E37)))*C37</f>
        <v>6260.6999999999771</v>
      </c>
      <c r="I37" s="50">
        <f t="shared" ref="I37" si="69">(IF(D37="SHORT",IF(G37="",0,E37-G37),IF(D37="LONG",IF(G37="",0,G37-F37))))*C37</f>
        <v>7584.0999999999885</v>
      </c>
      <c r="J37" s="51">
        <f t="shared" ref="J37" si="70">(H37+I37)/C37</f>
        <v>13.599999999999968</v>
      </c>
      <c r="K37" s="52">
        <f t="shared" ref="K37" si="71">SUM(H37:I37)</f>
        <v>13844.799999999967</v>
      </c>
    </row>
    <row r="38" spans="1:11" s="53" customFormat="1" ht="15.75" customHeight="1">
      <c r="A38" s="46">
        <v>43378</v>
      </c>
      <c r="B38" s="47" t="s">
        <v>545</v>
      </c>
      <c r="C38" s="47">
        <v>1400</v>
      </c>
      <c r="D38" s="47" t="s">
        <v>39</v>
      </c>
      <c r="E38" s="48">
        <v>668.35</v>
      </c>
      <c r="F38" s="48">
        <v>659.95</v>
      </c>
      <c r="G38" s="48">
        <v>650.04999999999995</v>
      </c>
      <c r="H38" s="49">
        <f t="shared" ref="H38" si="72">(IF(D38="SHORT",E38-F38,IF(D38="LONG",F38-E38)))*C38</f>
        <v>11759.999999999967</v>
      </c>
      <c r="I38" s="50">
        <f t="shared" ref="I38" si="73">(IF(D38="SHORT",IF(G38="",0,E38-G38),IF(D38="LONG",IF(G38="",0,G38-F38))))*C38</f>
        <v>25620.000000000095</v>
      </c>
      <c r="J38" s="51">
        <f t="shared" ref="J38" si="74">(H38+I38)/C38</f>
        <v>26.700000000000042</v>
      </c>
      <c r="K38" s="52">
        <f t="shared" ref="K38" si="75">SUM(H38:I38)</f>
        <v>37380.000000000058</v>
      </c>
    </row>
    <row r="39" spans="1:11" s="53" customFormat="1" ht="15.75" customHeight="1">
      <c r="A39" s="46">
        <v>43376</v>
      </c>
      <c r="B39" s="47" t="s">
        <v>548</v>
      </c>
      <c r="C39" s="47">
        <v>1000</v>
      </c>
      <c r="D39" s="47" t="s">
        <v>39</v>
      </c>
      <c r="E39" s="48">
        <v>1211.2</v>
      </c>
      <c r="F39" s="48">
        <v>1178.0999999999999</v>
      </c>
      <c r="G39" s="48"/>
      <c r="H39" s="49">
        <f t="shared" ref="H39:H41" si="76">(IF(D39="SHORT",E39-F39,IF(D39="LONG",F39-E39)))*C39</f>
        <v>33100.000000000138</v>
      </c>
      <c r="I39" s="50"/>
      <c r="J39" s="51">
        <f t="shared" ref="J39:J41" si="77">(H39+I39)/C39</f>
        <v>33.100000000000136</v>
      </c>
      <c r="K39" s="52">
        <f t="shared" ref="K39:K41" si="78">SUM(H39:I39)</f>
        <v>33100.000000000138</v>
      </c>
    </row>
    <row r="40" spans="1:11" s="53" customFormat="1" ht="15.75" customHeight="1">
      <c r="A40" s="46">
        <v>43376</v>
      </c>
      <c r="B40" s="47" t="s">
        <v>547</v>
      </c>
      <c r="C40" s="47">
        <v>200</v>
      </c>
      <c r="D40" s="47" t="s">
        <v>15</v>
      </c>
      <c r="E40" s="48">
        <v>288.3</v>
      </c>
      <c r="F40" s="48">
        <v>490</v>
      </c>
      <c r="G40" s="48"/>
      <c r="H40" s="49">
        <f t="shared" si="76"/>
        <v>40340</v>
      </c>
      <c r="I40" s="50"/>
      <c r="J40" s="51">
        <f t="shared" si="77"/>
        <v>201.7</v>
      </c>
      <c r="K40" s="52">
        <f t="shared" si="78"/>
        <v>40340</v>
      </c>
    </row>
    <row r="41" spans="1:11" s="53" customFormat="1" ht="15.75" customHeight="1">
      <c r="A41" s="46">
        <v>43376</v>
      </c>
      <c r="B41" s="47" t="s">
        <v>537</v>
      </c>
      <c r="C41" s="47">
        <v>120</v>
      </c>
      <c r="D41" s="47" t="s">
        <v>39</v>
      </c>
      <c r="E41" s="48">
        <v>25241</v>
      </c>
      <c r="F41" s="48">
        <v>24780</v>
      </c>
      <c r="G41" s="48"/>
      <c r="H41" s="49">
        <f t="shared" si="76"/>
        <v>55320</v>
      </c>
      <c r="I41" s="50"/>
      <c r="J41" s="51">
        <f t="shared" si="77"/>
        <v>461</v>
      </c>
      <c r="K41" s="52">
        <f t="shared" si="78"/>
        <v>55320</v>
      </c>
    </row>
    <row r="42" spans="1:11" s="57" customFormat="1" ht="22.5" customHeight="1">
      <c r="A42" s="54"/>
      <c r="B42" s="55"/>
      <c r="C42" s="55"/>
      <c r="D42" s="55"/>
      <c r="E42" s="55"/>
      <c r="F42" s="55"/>
      <c r="G42" s="55"/>
      <c r="H42" s="82" t="s">
        <v>458</v>
      </c>
      <c r="I42" s="83"/>
      <c r="J42" s="84"/>
      <c r="K42" s="56">
        <f>SUM(K25:K41)</f>
        <v>330928.35000000009</v>
      </c>
    </row>
    <row r="43" spans="1:11" s="53" customFormat="1" ht="15.75" customHeight="1">
      <c r="A43" s="46">
        <v>43372</v>
      </c>
      <c r="B43" s="47" t="s">
        <v>546</v>
      </c>
      <c r="C43" s="47">
        <v>3000</v>
      </c>
      <c r="D43" s="47" t="s">
        <v>39</v>
      </c>
      <c r="E43" s="48">
        <v>430</v>
      </c>
      <c r="F43" s="48">
        <v>424.6</v>
      </c>
      <c r="G43" s="48">
        <v>418.25</v>
      </c>
      <c r="H43" s="49">
        <f t="shared" ref="H43" si="79">(IF(D43="SHORT",E43-F43,IF(D43="LONG",F43-E43)))*C43</f>
        <v>16199.999999999931</v>
      </c>
      <c r="I43" s="50">
        <f t="shared" ref="I43" si="80">(IF(D43="SHORT",IF(G43="",0,E43-G43),IF(D43="LONG",IF(G43="",0,G43-F43))))*C43</f>
        <v>35250</v>
      </c>
      <c r="J43" s="51">
        <f t="shared" ref="J43" si="81">(H43+I43)/C43</f>
        <v>17.149999999999977</v>
      </c>
      <c r="K43" s="52">
        <f t="shared" ref="K43" si="82">SUM(H43:I43)</f>
        <v>51449.999999999927</v>
      </c>
    </row>
    <row r="44" spans="1:11" s="53" customFormat="1" ht="15.75" customHeight="1">
      <c r="A44" s="46">
        <v>43369</v>
      </c>
      <c r="B44" s="47" t="s">
        <v>545</v>
      </c>
      <c r="C44" s="47">
        <v>1400</v>
      </c>
      <c r="D44" s="47" t="s">
        <v>39</v>
      </c>
      <c r="E44" s="48">
        <v>695.2</v>
      </c>
      <c r="F44" s="48">
        <v>686.5</v>
      </c>
      <c r="G44" s="48">
        <v>676.2</v>
      </c>
      <c r="H44" s="49">
        <f t="shared" ref="H44" si="83">(IF(D44="SHORT",E44-F44,IF(D44="LONG",F44-E44)))*C44</f>
        <v>12180.000000000064</v>
      </c>
      <c r="I44" s="50">
        <f t="shared" ref="I44" si="84">(IF(D44="SHORT",IF(G44="",0,E44-G44),IF(D44="LONG",IF(G44="",0,G44-F44))))*C44</f>
        <v>26600</v>
      </c>
      <c r="J44" s="51">
        <f t="shared" ref="J44" si="85">(H44+I44)/C44</f>
        <v>27.700000000000045</v>
      </c>
      <c r="K44" s="52">
        <f t="shared" ref="K44" si="86">SUM(H44:I44)</f>
        <v>38780.000000000065</v>
      </c>
    </row>
    <row r="45" spans="1:11" s="65" customFormat="1" ht="15.75" customHeight="1">
      <c r="A45" s="58">
        <v>43368</v>
      </c>
      <c r="B45" s="66" t="s">
        <v>544</v>
      </c>
      <c r="C45" s="59">
        <v>1000</v>
      </c>
      <c r="D45" s="66" t="s">
        <v>15</v>
      </c>
      <c r="E45" s="60">
        <v>1777</v>
      </c>
      <c r="F45" s="60">
        <v>1799.2</v>
      </c>
      <c r="G45" s="60"/>
      <c r="H45" s="61">
        <f t="shared" ref="H45" si="87">(IF(D45="SHORT",E45-F45,IF(D45="LONG",F45-E45)))*C45</f>
        <v>22200.000000000044</v>
      </c>
      <c r="I45" s="62"/>
      <c r="J45" s="63">
        <f t="shared" ref="J45" si="88">(H45+I45)/C45</f>
        <v>22.200000000000042</v>
      </c>
      <c r="K45" s="64">
        <f t="shared" ref="K45" si="89">SUM(H45:I45)</f>
        <v>22200.000000000044</v>
      </c>
    </row>
    <row r="46" spans="1:11" s="65" customFormat="1" ht="15.75" customHeight="1">
      <c r="A46" s="58">
        <v>43349</v>
      </c>
      <c r="B46" s="66" t="s">
        <v>463</v>
      </c>
      <c r="C46" s="59">
        <v>842</v>
      </c>
      <c r="D46" s="66" t="s">
        <v>15</v>
      </c>
      <c r="E46" s="60">
        <v>593.45000000000005</v>
      </c>
      <c r="F46" s="60">
        <v>587.35</v>
      </c>
      <c r="G46" s="60"/>
      <c r="H46" s="61">
        <f t="shared" ref="H46:H47" si="90">(IF(D46="SHORT",E46-F46,IF(D46="LONG",F46-E46)))*C46</f>
        <v>-5136.2000000000189</v>
      </c>
      <c r="I46" s="62"/>
      <c r="J46" s="63">
        <f t="shared" ref="J46:J47" si="91">(H46+I46)/C46</f>
        <v>-6.1000000000000227</v>
      </c>
      <c r="K46" s="64">
        <f t="shared" ref="K46:K47" si="92">SUM(H46:I46)</f>
        <v>-5136.2000000000189</v>
      </c>
    </row>
    <row r="47" spans="1:11" s="53" customFormat="1" ht="15.75" customHeight="1">
      <c r="A47" s="46">
        <v>43349</v>
      </c>
      <c r="B47" s="47" t="s">
        <v>543</v>
      </c>
      <c r="C47" s="47">
        <v>800</v>
      </c>
      <c r="D47" s="47" t="s">
        <v>15</v>
      </c>
      <c r="E47" s="48">
        <v>1327.75</v>
      </c>
      <c r="F47" s="48">
        <v>1344.3</v>
      </c>
      <c r="G47" s="48">
        <v>1364.5</v>
      </c>
      <c r="H47" s="49">
        <f t="shared" si="90"/>
        <v>13239.999999999964</v>
      </c>
      <c r="I47" s="50">
        <f t="shared" ref="I47" si="93">(IF(D47="SHORT",IF(G47="",0,E47-G47),IF(D47="LONG",IF(G47="",0,G47-F47))))*C47</f>
        <v>16160.000000000036</v>
      </c>
      <c r="J47" s="51">
        <f t="shared" si="91"/>
        <v>36.75</v>
      </c>
      <c r="K47" s="52">
        <f t="shared" si="92"/>
        <v>29400</v>
      </c>
    </row>
    <row r="48" spans="1:11" s="65" customFormat="1" ht="15.75" customHeight="1">
      <c r="A48" s="58">
        <v>43348</v>
      </c>
      <c r="B48" s="66" t="s">
        <v>496</v>
      </c>
      <c r="C48" s="59">
        <v>3000</v>
      </c>
      <c r="D48" s="66" t="s">
        <v>15</v>
      </c>
      <c r="E48" s="60">
        <v>267.5</v>
      </c>
      <c r="F48" s="60">
        <v>270.85000000000002</v>
      </c>
      <c r="G48" s="60"/>
      <c r="H48" s="61">
        <f t="shared" ref="H48" si="94">(IF(D48="SHORT",E48-F48,IF(D48="LONG",F48-E48)))*C48</f>
        <v>10050.000000000069</v>
      </c>
      <c r="I48" s="62"/>
      <c r="J48" s="63">
        <f t="shared" ref="J48" si="95">(H48+I48)/C48</f>
        <v>3.3500000000000232</v>
      </c>
      <c r="K48" s="64">
        <f>SUM(H48:I48)</f>
        <v>10050.000000000069</v>
      </c>
    </row>
    <row r="49" spans="1:11" s="65" customFormat="1" ht="15.75" customHeight="1">
      <c r="A49" s="58">
        <v>43347</v>
      </c>
      <c r="B49" s="59" t="s">
        <v>520</v>
      </c>
      <c r="C49" s="59">
        <v>9000</v>
      </c>
      <c r="D49" s="59" t="s">
        <v>39</v>
      </c>
      <c r="E49" s="60">
        <v>301.10000000000002</v>
      </c>
      <c r="F49" s="60">
        <v>304.2</v>
      </c>
      <c r="G49" s="60"/>
      <c r="H49" s="61">
        <f t="shared" ref="H49" si="96">(IF(D49="SHORT",E49-F49,IF(D49="LONG",F49-E49)))*C49</f>
        <v>-27899.999999999694</v>
      </c>
      <c r="I49" s="62"/>
      <c r="J49" s="63">
        <f t="shared" ref="J49" si="97">(H49+I49)/C49</f>
        <v>-3.0999999999999659</v>
      </c>
      <c r="K49" s="64">
        <f>SUM(H49:I49)</f>
        <v>-27899.999999999694</v>
      </c>
    </row>
    <row r="50" spans="1:11" s="53" customFormat="1" ht="15.75" customHeight="1">
      <c r="A50" s="46">
        <v>43346</v>
      </c>
      <c r="B50" s="47" t="s">
        <v>537</v>
      </c>
      <c r="C50" s="47">
        <v>120</v>
      </c>
      <c r="D50" s="47" t="s">
        <v>39</v>
      </c>
      <c r="E50" s="48">
        <v>28119</v>
      </c>
      <c r="F50" s="48">
        <v>27964</v>
      </c>
      <c r="G50" s="48"/>
      <c r="H50" s="49">
        <f t="shared" ref="H50" si="98">(IF(D50="SHORT",E50-F50,IF(D50="LONG",F50-E50)))*C50</f>
        <v>18600</v>
      </c>
      <c r="I50" s="50"/>
      <c r="J50" s="51">
        <f t="shared" ref="J50" si="99">(H50+I50)/C50</f>
        <v>155</v>
      </c>
      <c r="K50" s="52">
        <f>SUM(H50:I50)</f>
        <v>18600</v>
      </c>
    </row>
    <row r="51" spans="1:11" s="57" customFormat="1" ht="22.5" customHeight="1">
      <c r="A51" s="54"/>
      <c r="B51" s="55"/>
      <c r="C51" s="55"/>
      <c r="D51" s="55"/>
      <c r="E51" s="55"/>
      <c r="F51" s="55"/>
      <c r="G51" s="55"/>
      <c r="H51" s="82" t="s">
        <v>458</v>
      </c>
      <c r="I51" s="83"/>
      <c r="J51" s="84"/>
      <c r="K51" s="56">
        <f>SUM(K43:K50)</f>
        <v>137443.8000000004</v>
      </c>
    </row>
    <row r="52" spans="1:11" s="65" customFormat="1" ht="15.75" customHeight="1">
      <c r="A52" s="58">
        <v>43343</v>
      </c>
      <c r="B52" s="66" t="s">
        <v>541</v>
      </c>
      <c r="C52" s="59">
        <v>675</v>
      </c>
      <c r="D52" s="66" t="s">
        <v>15</v>
      </c>
      <c r="E52" s="60">
        <v>103</v>
      </c>
      <c r="F52" s="60">
        <v>118.45</v>
      </c>
      <c r="G52" s="60"/>
      <c r="H52" s="61">
        <f t="shared" ref="H52" si="100">(IF(D52="SHORT",E52-F52,IF(D52="LONG",F52-E52)))*C52</f>
        <v>10428.750000000002</v>
      </c>
      <c r="I52" s="62"/>
      <c r="J52" s="63">
        <f t="shared" ref="J52" si="101">(H52+I52)/C52</f>
        <v>15.450000000000003</v>
      </c>
      <c r="K52" s="64">
        <f t="shared" ref="K52" si="102">SUM(H52:I52)</f>
        <v>10428.750000000002</v>
      </c>
    </row>
    <row r="53" spans="1:11" s="65" customFormat="1" ht="15.75" customHeight="1">
      <c r="A53" s="58">
        <v>43343</v>
      </c>
      <c r="B53" s="66" t="s">
        <v>508</v>
      </c>
      <c r="C53" s="59">
        <v>225</v>
      </c>
      <c r="D53" s="66" t="s">
        <v>15</v>
      </c>
      <c r="E53" s="60">
        <v>11737</v>
      </c>
      <c r="F53" s="60">
        <v>11766</v>
      </c>
      <c r="G53" s="60"/>
      <c r="H53" s="61">
        <f t="shared" ref="H53" si="103">(IF(D53="SHORT",E53-F53,IF(D53="LONG",F53-E53)))*C53</f>
        <v>6525</v>
      </c>
      <c r="I53" s="62"/>
      <c r="J53" s="63">
        <f t="shared" ref="J53" si="104">(H53+I53)/C53</f>
        <v>29</v>
      </c>
      <c r="K53" s="64">
        <f t="shared" ref="K53" si="105">SUM(H53:I53)</f>
        <v>6525</v>
      </c>
    </row>
    <row r="54" spans="1:11" s="65" customFormat="1" ht="15.75" customHeight="1">
      <c r="A54" s="58">
        <v>43341</v>
      </c>
      <c r="B54" s="66" t="s">
        <v>441</v>
      </c>
      <c r="C54" s="59">
        <v>1000</v>
      </c>
      <c r="D54" s="66" t="s">
        <v>15</v>
      </c>
      <c r="E54" s="60">
        <v>2070.6</v>
      </c>
      <c r="F54" s="60">
        <v>2080.4</v>
      </c>
      <c r="G54" s="60"/>
      <c r="H54" s="61">
        <f t="shared" ref="H54:H55" si="106">(IF(D54="SHORT",E54-F54,IF(D54="LONG",F54-E54)))*C54</f>
        <v>9800.0000000001819</v>
      </c>
      <c r="I54" s="62"/>
      <c r="J54" s="63">
        <f t="shared" ref="J54:J55" si="107">(H54+I54)/C54</f>
        <v>9.8000000000001819</v>
      </c>
      <c r="K54" s="64">
        <f t="shared" ref="K54:K55" si="108">SUM(H54:I54)</f>
        <v>9800.0000000001819</v>
      </c>
    </row>
    <row r="55" spans="1:11" s="65" customFormat="1" ht="15.75" customHeight="1">
      <c r="A55" s="58">
        <v>43341</v>
      </c>
      <c r="B55" s="66" t="s">
        <v>540</v>
      </c>
      <c r="C55" s="59">
        <v>256</v>
      </c>
      <c r="D55" s="66" t="s">
        <v>15</v>
      </c>
      <c r="E55" s="60">
        <v>1757.45</v>
      </c>
      <c r="F55" s="60">
        <v>1770.35</v>
      </c>
      <c r="G55" s="60"/>
      <c r="H55" s="61">
        <f t="shared" si="106"/>
        <v>3302.3999999999651</v>
      </c>
      <c r="I55" s="62"/>
      <c r="J55" s="63">
        <f t="shared" si="107"/>
        <v>12.899999999999864</v>
      </c>
      <c r="K55" s="64">
        <f t="shared" si="108"/>
        <v>3302.3999999999651</v>
      </c>
    </row>
    <row r="56" spans="1:11" s="65" customFormat="1" ht="15.75" customHeight="1">
      <c r="A56" s="58">
        <v>43335</v>
      </c>
      <c r="B56" s="66" t="s">
        <v>539</v>
      </c>
      <c r="C56" s="59">
        <v>1600</v>
      </c>
      <c r="D56" s="66" t="s">
        <v>15</v>
      </c>
      <c r="E56" s="60">
        <v>633.15</v>
      </c>
      <c r="F56" s="60">
        <v>626.65</v>
      </c>
      <c r="G56" s="60"/>
      <c r="H56" s="61">
        <f t="shared" ref="H56" si="109">(IF(D56="SHORT",E56-F56,IF(D56="LONG",F56-E56)))*C56</f>
        <v>-10400</v>
      </c>
      <c r="I56" s="62"/>
      <c r="J56" s="63">
        <f t="shared" ref="J56" si="110">(H56+I56)/C56</f>
        <v>-6.5</v>
      </c>
      <c r="K56" s="64">
        <f t="shared" ref="K56" si="111">SUM(H56:I56)</f>
        <v>-10400</v>
      </c>
    </row>
    <row r="57" spans="1:11" s="65" customFormat="1" ht="15.75" customHeight="1">
      <c r="A57" s="58">
        <v>43333</v>
      </c>
      <c r="B57" s="66" t="s">
        <v>538</v>
      </c>
      <c r="C57" s="59">
        <v>1280</v>
      </c>
      <c r="D57" s="66" t="s">
        <v>15</v>
      </c>
      <c r="E57" s="60">
        <v>39</v>
      </c>
      <c r="F57" s="60">
        <v>50</v>
      </c>
      <c r="G57" s="60"/>
      <c r="H57" s="61">
        <f t="shared" ref="H57" si="112">(IF(D57="SHORT",E57-F57,IF(D57="LONG",F57-E57)))*C57</f>
        <v>14080</v>
      </c>
      <c r="I57" s="62"/>
      <c r="J57" s="63">
        <f t="shared" ref="J57" si="113">(H57+I57)/C57</f>
        <v>11</v>
      </c>
      <c r="K57" s="64">
        <f t="shared" ref="K57" si="114">SUM(H57:I57)</f>
        <v>14080</v>
      </c>
    </row>
    <row r="58" spans="1:11" s="65" customFormat="1" ht="15.75" customHeight="1">
      <c r="A58" s="58">
        <v>43333</v>
      </c>
      <c r="B58" s="66" t="s">
        <v>537</v>
      </c>
      <c r="C58" s="59">
        <v>120</v>
      </c>
      <c r="D58" s="66" t="s">
        <v>15</v>
      </c>
      <c r="E58" s="60">
        <v>28270</v>
      </c>
      <c r="F58" s="60">
        <v>28325</v>
      </c>
      <c r="G58" s="60"/>
      <c r="H58" s="61">
        <f t="shared" ref="H58" si="115">(IF(D58="SHORT",E58-F58,IF(D58="LONG",F58-E58)))*C58</f>
        <v>6600</v>
      </c>
      <c r="I58" s="62"/>
      <c r="J58" s="63">
        <f t="shared" ref="J58" si="116">(H58+I58)/C58</f>
        <v>55</v>
      </c>
      <c r="K58" s="64">
        <f t="shared" ref="K58" si="117">SUM(H58:I58)</f>
        <v>6600</v>
      </c>
    </row>
    <row r="59" spans="1:11" s="53" customFormat="1" ht="15.75" customHeight="1">
      <c r="A59" s="46">
        <v>43329</v>
      </c>
      <c r="B59" s="47" t="s">
        <v>536</v>
      </c>
      <c r="C59" s="47">
        <v>2600</v>
      </c>
      <c r="D59" s="47" t="s">
        <v>15</v>
      </c>
      <c r="E59" s="48">
        <v>413.15</v>
      </c>
      <c r="F59" s="48">
        <v>418.3</v>
      </c>
      <c r="G59" s="48">
        <v>424.6</v>
      </c>
      <c r="H59" s="49">
        <f t="shared" ref="H59:H60" si="118">(IF(D59="SHORT",E59-F59,IF(D59="LONG",F59-E59)))*C59</f>
        <v>13390.000000000089</v>
      </c>
      <c r="I59" s="50">
        <f t="shared" ref="I59" si="119">(IF(D59="SHORT",IF(G59="",0,E59-G59),IF(D59="LONG",IF(G59="",0,G59-F59))))*C59</f>
        <v>16380.000000000029</v>
      </c>
      <c r="J59" s="51">
        <f t="shared" ref="J59:J60" si="120">(H59+I59)/C59</f>
        <v>11.450000000000045</v>
      </c>
      <c r="K59" s="52">
        <f t="shared" ref="K59:K60" si="121">SUM(H59:I59)</f>
        <v>29770.000000000116</v>
      </c>
    </row>
    <row r="60" spans="1:11" s="65" customFormat="1" ht="15.75" customHeight="1">
      <c r="A60" s="58">
        <v>43329</v>
      </c>
      <c r="B60" s="59" t="s">
        <v>535</v>
      </c>
      <c r="C60" s="59">
        <v>1461</v>
      </c>
      <c r="D60" s="59" t="s">
        <v>15</v>
      </c>
      <c r="E60" s="60">
        <v>342.1</v>
      </c>
      <c r="F60" s="60">
        <v>346.35</v>
      </c>
      <c r="G60" s="60"/>
      <c r="H60" s="61">
        <f t="shared" si="118"/>
        <v>6209.25</v>
      </c>
      <c r="I60" s="62"/>
      <c r="J60" s="63">
        <f t="shared" si="120"/>
        <v>4.25</v>
      </c>
      <c r="K60" s="64">
        <f t="shared" si="121"/>
        <v>6209.25</v>
      </c>
    </row>
    <row r="61" spans="1:11" s="53" customFormat="1" ht="15.75" customHeight="1">
      <c r="A61" s="46">
        <v>43322</v>
      </c>
      <c r="B61" s="47" t="s">
        <v>525</v>
      </c>
      <c r="C61" s="47">
        <v>813</v>
      </c>
      <c r="D61" s="47" t="s">
        <v>15</v>
      </c>
      <c r="E61" s="48">
        <v>614.5</v>
      </c>
      <c r="F61" s="48">
        <v>622.20000000000005</v>
      </c>
      <c r="G61" s="48">
        <v>631.5</v>
      </c>
      <c r="H61" s="49">
        <f t="shared" ref="H61" si="122">(IF(D61="SHORT",E61-F61,IF(D61="LONG",F61-E61)))*C61</f>
        <v>6260.1000000000367</v>
      </c>
      <c r="I61" s="50">
        <f t="shared" ref="I61" si="123">(IF(D61="SHORT",IF(G61="",0,E61-G61),IF(D61="LONG",IF(G61="",0,G61-F61))))*C61</f>
        <v>7560.8999999999633</v>
      </c>
      <c r="J61" s="51">
        <f t="shared" ref="J61" si="124">(H61+I61)/C61</f>
        <v>17</v>
      </c>
      <c r="K61" s="52">
        <f t="shared" ref="K61" si="125">SUM(H61:I61)</f>
        <v>13821</v>
      </c>
    </row>
    <row r="62" spans="1:11" s="65" customFormat="1" ht="15.75" customHeight="1">
      <c r="A62" s="58">
        <v>43320</v>
      </c>
      <c r="B62" s="66" t="s">
        <v>524</v>
      </c>
      <c r="C62" s="59">
        <v>1303</v>
      </c>
      <c r="D62" s="59" t="s">
        <v>15</v>
      </c>
      <c r="E62" s="60">
        <v>383.5</v>
      </c>
      <c r="F62" s="60">
        <v>379.55</v>
      </c>
      <c r="G62" s="60"/>
      <c r="H62" s="61">
        <f t="shared" ref="H62:H63" si="126">(IF(D62="SHORT",E62-F62,IF(D62="LONG",F62-E62)))*C62</f>
        <v>-5146.8499999999849</v>
      </c>
      <c r="I62" s="62"/>
      <c r="J62" s="63">
        <f t="shared" ref="J62:J63" si="127">(H62+I62)/C62</f>
        <v>-3.9499999999999886</v>
      </c>
      <c r="K62" s="64">
        <f t="shared" ref="K62:K63" si="128">SUM(H62:I62)</f>
        <v>-5146.8499999999849</v>
      </c>
    </row>
    <row r="63" spans="1:11" s="65" customFormat="1" ht="15.75" customHeight="1">
      <c r="A63" s="58">
        <v>43320</v>
      </c>
      <c r="B63" s="66" t="s">
        <v>523</v>
      </c>
      <c r="C63" s="59">
        <v>8000</v>
      </c>
      <c r="D63" s="59" t="s">
        <v>15</v>
      </c>
      <c r="E63" s="60">
        <v>194.4</v>
      </c>
      <c r="F63" s="60">
        <v>204.25</v>
      </c>
      <c r="G63" s="60"/>
      <c r="H63" s="61">
        <f t="shared" si="126"/>
        <v>78799.999999999956</v>
      </c>
      <c r="I63" s="62"/>
      <c r="J63" s="63">
        <f t="shared" si="127"/>
        <v>9.8499999999999943</v>
      </c>
      <c r="K63" s="64">
        <f t="shared" si="128"/>
        <v>78799.999999999956</v>
      </c>
    </row>
    <row r="64" spans="1:11" s="65" customFormat="1" ht="15.75" customHeight="1">
      <c r="A64" s="58">
        <v>43318</v>
      </c>
      <c r="B64" s="59" t="s">
        <v>444</v>
      </c>
      <c r="C64" s="59">
        <v>5200</v>
      </c>
      <c r="D64" s="59" t="s">
        <v>15</v>
      </c>
      <c r="E64" s="60">
        <v>362.3</v>
      </c>
      <c r="F64" s="60">
        <v>366.8</v>
      </c>
      <c r="G64" s="60"/>
      <c r="H64" s="61">
        <f t="shared" ref="H64:H65" si="129">(IF(D64="SHORT",E64-F64,IF(D64="LONG",F64-E64)))*C64</f>
        <v>23400</v>
      </c>
      <c r="I64" s="62"/>
      <c r="J64" s="63">
        <f t="shared" ref="J64:J65" si="130">(H64+I64)/C64</f>
        <v>4.5</v>
      </c>
      <c r="K64" s="64">
        <f t="shared" ref="K64:K65" si="131">SUM(H64:I64)</f>
        <v>23400</v>
      </c>
    </row>
    <row r="65" spans="1:11" s="53" customFormat="1" ht="15.75" customHeight="1">
      <c r="A65" s="46">
        <v>43318</v>
      </c>
      <c r="B65" s="47" t="s">
        <v>521</v>
      </c>
      <c r="C65" s="47">
        <v>4187</v>
      </c>
      <c r="D65" s="47" t="s">
        <v>15</v>
      </c>
      <c r="E65" s="48">
        <v>107.45</v>
      </c>
      <c r="F65" s="48">
        <v>108.75</v>
      </c>
      <c r="G65" s="48">
        <v>110.45</v>
      </c>
      <c r="H65" s="49">
        <f t="shared" si="129"/>
        <v>5443.0999999999885</v>
      </c>
      <c r="I65" s="50">
        <f t="shared" ref="I65" si="132">(IF(D65="SHORT",IF(G65="",0,E65-G65),IF(D65="LONG",IF(G65="",0,G65-F65))))*C65</f>
        <v>7117.9000000000115</v>
      </c>
      <c r="J65" s="51">
        <f t="shared" si="130"/>
        <v>3</v>
      </c>
      <c r="K65" s="52">
        <f t="shared" si="131"/>
        <v>12561</v>
      </c>
    </row>
    <row r="66" spans="1:11" s="65" customFormat="1" ht="15.75" customHeight="1">
      <c r="A66" s="58">
        <v>43315</v>
      </c>
      <c r="B66" s="66" t="s">
        <v>522</v>
      </c>
      <c r="C66" s="59">
        <v>2000</v>
      </c>
      <c r="D66" s="66" t="s">
        <v>15</v>
      </c>
      <c r="E66" s="60">
        <v>925.25</v>
      </c>
      <c r="F66" s="60">
        <v>936.8</v>
      </c>
      <c r="G66" s="60"/>
      <c r="H66" s="61">
        <f t="shared" ref="H66:H67" si="133">(IF(D66="SHORT",E66-F66,IF(D66="LONG",F66-E66)))*C66</f>
        <v>23099.999999999909</v>
      </c>
      <c r="I66" s="62"/>
      <c r="J66" s="63">
        <f t="shared" ref="J66:J67" si="134">(H66+I66)/C66</f>
        <v>11.549999999999955</v>
      </c>
      <c r="K66" s="64">
        <f t="shared" ref="K66:K67" si="135">SUM(H66:I66)</f>
        <v>23099.999999999909</v>
      </c>
    </row>
    <row r="67" spans="1:11" s="65" customFormat="1" ht="15.75" customHeight="1">
      <c r="A67" s="58">
        <v>43315</v>
      </c>
      <c r="B67" s="66" t="s">
        <v>521</v>
      </c>
      <c r="C67" s="59">
        <v>4701</v>
      </c>
      <c r="D67" s="66" t="s">
        <v>15</v>
      </c>
      <c r="E67" s="60">
        <v>106.35</v>
      </c>
      <c r="F67" s="60">
        <v>107.65</v>
      </c>
      <c r="G67" s="60"/>
      <c r="H67" s="61">
        <f t="shared" si="133"/>
        <v>6111.3000000000538</v>
      </c>
      <c r="I67" s="62"/>
      <c r="J67" s="63">
        <f t="shared" si="134"/>
        <v>1.3000000000000114</v>
      </c>
      <c r="K67" s="64">
        <f t="shared" si="135"/>
        <v>6111.3000000000538</v>
      </c>
    </row>
    <row r="68" spans="1:11" s="65" customFormat="1" ht="15.75" customHeight="1">
      <c r="A68" s="58">
        <v>43314</v>
      </c>
      <c r="B68" s="59" t="s">
        <v>520</v>
      </c>
      <c r="C68" s="59">
        <v>9000</v>
      </c>
      <c r="D68" s="59" t="s">
        <v>39</v>
      </c>
      <c r="E68" s="60">
        <v>303.8</v>
      </c>
      <c r="F68" s="60">
        <v>306.89999999999998</v>
      </c>
      <c r="G68" s="60"/>
      <c r="H68" s="61">
        <f t="shared" ref="H68" si="136">(IF(D68="SHORT",E68-F68,IF(D68="LONG",F68-E68)))*C68</f>
        <v>-27899.999999999694</v>
      </c>
      <c r="I68" s="62"/>
      <c r="J68" s="63">
        <f t="shared" ref="J68" si="137">(H68+I68)/C68</f>
        <v>-3.0999999999999659</v>
      </c>
      <c r="K68" s="64">
        <f t="shared" ref="K68" si="138">SUM(H68:I68)</f>
        <v>-27899.999999999694</v>
      </c>
    </row>
    <row r="69" spans="1:11" s="53" customFormat="1" ht="15.75" customHeight="1">
      <c r="A69" s="46">
        <v>43313</v>
      </c>
      <c r="B69" s="47" t="s">
        <v>519</v>
      </c>
      <c r="C69" s="47">
        <v>11000</v>
      </c>
      <c r="D69" s="47" t="s">
        <v>15</v>
      </c>
      <c r="E69" s="48">
        <v>86</v>
      </c>
      <c r="F69" s="48">
        <v>87.1</v>
      </c>
      <c r="G69" s="48">
        <v>88.4</v>
      </c>
      <c r="H69" s="49">
        <f t="shared" ref="H69" si="139">(IF(D69="SHORT",E69-F69,IF(D69="LONG",F69-E69)))*C69</f>
        <v>12099.999999999938</v>
      </c>
      <c r="I69" s="50">
        <f t="shared" ref="I69" si="140">(IF(D69="SHORT",IF(G69="",0,E69-G69),IF(D69="LONG",IF(G69="",0,G69-F69))))*C69</f>
        <v>14300.000000000126</v>
      </c>
      <c r="J69" s="51">
        <f t="shared" ref="J69" si="141">(H69+I69)/C69</f>
        <v>2.4000000000000061</v>
      </c>
      <c r="K69" s="52">
        <f t="shared" ref="K69" si="142">SUM(H69:I69)</f>
        <v>26400.000000000065</v>
      </c>
    </row>
    <row r="70" spans="1:11" s="57" customFormat="1" ht="22.5" customHeight="1">
      <c r="A70" s="54"/>
      <c r="B70" s="55"/>
      <c r="C70" s="55"/>
      <c r="D70" s="55"/>
      <c r="E70" s="55"/>
      <c r="F70" s="55"/>
      <c r="G70" s="55"/>
      <c r="H70" s="82" t="s">
        <v>458</v>
      </c>
      <c r="I70" s="83"/>
      <c r="J70" s="84"/>
      <c r="K70" s="56">
        <f>SUM(K52:K69)</f>
        <v>227461.85000000056</v>
      </c>
    </row>
    <row r="71" spans="1:11" s="65" customFormat="1" ht="15.75" customHeight="1">
      <c r="A71" s="58">
        <v>43312</v>
      </c>
      <c r="B71" s="59" t="s">
        <v>518</v>
      </c>
      <c r="C71" s="59">
        <v>444</v>
      </c>
      <c r="D71" s="59" t="s">
        <v>15</v>
      </c>
      <c r="E71" s="60">
        <v>1124</v>
      </c>
      <c r="F71" s="60">
        <v>1138</v>
      </c>
      <c r="G71" s="60">
        <v>89.7</v>
      </c>
      <c r="H71" s="61">
        <f t="shared" ref="H71:H72" si="143">(IF(D71="SHORT",E71-F71,IF(D71="LONG",F71-E71)))*C71</f>
        <v>6216</v>
      </c>
      <c r="I71" s="62"/>
      <c r="J71" s="63">
        <f t="shared" ref="J71:J72" si="144">(H71+I71)/C71</f>
        <v>14</v>
      </c>
      <c r="K71" s="64">
        <f t="shared" ref="K71:K72" si="145">SUM(H71:I71)</f>
        <v>6216</v>
      </c>
    </row>
    <row r="72" spans="1:11" s="53" customFormat="1" ht="15.75" customHeight="1">
      <c r="A72" s="46">
        <v>43312</v>
      </c>
      <c r="B72" s="47" t="s">
        <v>517</v>
      </c>
      <c r="C72" s="47">
        <v>9000</v>
      </c>
      <c r="D72" s="47" t="s">
        <v>15</v>
      </c>
      <c r="E72" s="48">
        <v>297.10000000000002</v>
      </c>
      <c r="F72" s="48">
        <v>300.8</v>
      </c>
      <c r="G72" s="48">
        <v>305.35000000000002</v>
      </c>
      <c r="H72" s="49">
        <f t="shared" si="143"/>
        <v>33299.999999999898</v>
      </c>
      <c r="I72" s="50">
        <f t="shared" ref="I72" si="146">(IF(D72="SHORT",IF(G72="",0,E72-G72),IF(D72="LONG",IF(G72="",0,G72-F72))))*C72</f>
        <v>40950.000000000102</v>
      </c>
      <c r="J72" s="51">
        <f t="shared" si="144"/>
        <v>8.25</v>
      </c>
      <c r="K72" s="52">
        <f t="shared" si="145"/>
        <v>74250</v>
      </c>
    </row>
    <row r="73" spans="1:11" s="65" customFormat="1" ht="15.75" customHeight="1">
      <c r="A73" s="58">
        <v>43311</v>
      </c>
      <c r="B73" s="66" t="s">
        <v>516</v>
      </c>
      <c r="C73" s="59">
        <v>53</v>
      </c>
      <c r="D73" s="66" t="s">
        <v>15</v>
      </c>
      <c r="E73" s="60">
        <v>9388</v>
      </c>
      <c r="F73" s="60">
        <v>9505</v>
      </c>
      <c r="G73" s="60"/>
      <c r="H73" s="61">
        <f t="shared" ref="H73" si="147">(IF(D73="SHORT",E73-F73,IF(D73="LONG",F73-E73)))*C73</f>
        <v>6201</v>
      </c>
      <c r="I73" s="62"/>
      <c r="J73" s="63">
        <f t="shared" ref="J73" si="148">(H73+I73)/C73</f>
        <v>117</v>
      </c>
      <c r="K73" s="64">
        <f t="shared" ref="K73" si="149">SUM(H73:I73)</f>
        <v>6201</v>
      </c>
    </row>
    <row r="74" spans="1:11" s="53" customFormat="1" ht="15.75" customHeight="1">
      <c r="A74" s="46">
        <v>43307</v>
      </c>
      <c r="B74" s="47" t="s">
        <v>515</v>
      </c>
      <c r="C74" s="47">
        <v>5157</v>
      </c>
      <c r="D74" s="47" t="s">
        <v>15</v>
      </c>
      <c r="E74" s="48">
        <v>87.25</v>
      </c>
      <c r="F74" s="48">
        <v>88.35</v>
      </c>
      <c r="G74" s="48">
        <v>89.7</v>
      </c>
      <c r="H74" s="49">
        <f t="shared" ref="H74" si="150">(IF(D74="SHORT",E74-F74,IF(D74="LONG",F74-E74)))*C74</f>
        <v>5672.6999999999707</v>
      </c>
      <c r="I74" s="50">
        <f t="shared" ref="I74" si="151">(IF(D74="SHORT",IF(G74="",0,E74-G74),IF(D74="LONG",IF(G74="",0,G74-F74))))*C74</f>
        <v>6961.9500000000444</v>
      </c>
      <c r="J74" s="51">
        <f t="shared" ref="J74" si="152">(H74+I74)/C74</f>
        <v>2.4500000000000033</v>
      </c>
      <c r="K74" s="52">
        <f t="shared" ref="K74" si="153">SUM(H74:I74)</f>
        <v>12634.650000000016</v>
      </c>
    </row>
    <row r="75" spans="1:11" s="65" customFormat="1" ht="15.75" customHeight="1">
      <c r="A75" s="58">
        <v>43305</v>
      </c>
      <c r="B75" s="66" t="s">
        <v>444</v>
      </c>
      <c r="C75" s="59">
        <v>5200</v>
      </c>
      <c r="D75" s="66" t="s">
        <v>15</v>
      </c>
      <c r="E75" s="60">
        <v>352.7</v>
      </c>
      <c r="F75" s="60">
        <v>357.1</v>
      </c>
      <c r="G75" s="60"/>
      <c r="H75" s="61">
        <f t="shared" ref="H75" si="154">(IF(D75="SHORT",E75-F75,IF(D75="LONG",F75-E75)))*C75</f>
        <v>22880.000000000178</v>
      </c>
      <c r="I75" s="62"/>
      <c r="J75" s="63">
        <f t="shared" ref="J75" si="155">(H75+I75)/C75</f>
        <v>4.4000000000000341</v>
      </c>
      <c r="K75" s="64">
        <f t="shared" ref="K75" si="156">SUM(H75:I75)</f>
        <v>22880.000000000178</v>
      </c>
    </row>
    <row r="76" spans="1:11" s="65" customFormat="1" ht="15.75" customHeight="1">
      <c r="A76" s="58">
        <v>43304</v>
      </c>
      <c r="B76" s="66" t="s">
        <v>514</v>
      </c>
      <c r="C76" s="59">
        <v>4000</v>
      </c>
      <c r="D76" s="66" t="s">
        <v>15</v>
      </c>
      <c r="E76" s="60">
        <v>321.85000000000002</v>
      </c>
      <c r="F76" s="60">
        <v>325.85000000000002</v>
      </c>
      <c r="G76" s="60"/>
      <c r="H76" s="61">
        <f t="shared" ref="H76:H77" si="157">(IF(D76="SHORT",E76-F76,IF(D76="LONG",F76-E76)))*C76</f>
        <v>16000</v>
      </c>
      <c r="I76" s="62"/>
      <c r="J76" s="63">
        <f t="shared" ref="J76:J77" si="158">(H76+I76)/C76</f>
        <v>4</v>
      </c>
      <c r="K76" s="64">
        <f t="shared" ref="K76:K77" si="159">SUM(H76:I76)</f>
        <v>16000</v>
      </c>
    </row>
    <row r="77" spans="1:11" s="65" customFormat="1" ht="15.75" customHeight="1">
      <c r="A77" s="58">
        <v>43304</v>
      </c>
      <c r="B77" s="66" t="s">
        <v>513</v>
      </c>
      <c r="C77" s="59">
        <v>416</v>
      </c>
      <c r="D77" s="66" t="s">
        <v>15</v>
      </c>
      <c r="E77" s="60">
        <v>1200.5</v>
      </c>
      <c r="F77" s="60">
        <v>1215.5</v>
      </c>
      <c r="G77" s="60"/>
      <c r="H77" s="61">
        <f t="shared" si="157"/>
        <v>6240</v>
      </c>
      <c r="I77" s="62"/>
      <c r="J77" s="63">
        <f t="shared" si="158"/>
        <v>15</v>
      </c>
      <c r="K77" s="64">
        <f t="shared" si="159"/>
        <v>6240</v>
      </c>
    </row>
    <row r="78" spans="1:11" s="65" customFormat="1" ht="15.75" customHeight="1">
      <c r="A78" s="58">
        <v>43301</v>
      </c>
      <c r="B78" s="66" t="s">
        <v>512</v>
      </c>
      <c r="C78" s="59">
        <v>2254</v>
      </c>
      <c r="D78" s="66" t="s">
        <v>15</v>
      </c>
      <c r="E78" s="60">
        <v>221.8</v>
      </c>
      <c r="F78" s="60">
        <v>224.55</v>
      </c>
      <c r="G78" s="60"/>
      <c r="H78" s="61">
        <f t="shared" ref="H78" si="160">(IF(D78="SHORT",E78-F78,IF(D78="LONG",F78-E78)))*C78</f>
        <v>6198.5</v>
      </c>
      <c r="I78" s="62"/>
      <c r="J78" s="63">
        <f t="shared" ref="J78" si="161">(H78+I78)/C78</f>
        <v>2.75</v>
      </c>
      <c r="K78" s="64">
        <f t="shared" ref="K78" si="162">SUM(H78:I78)</f>
        <v>6198.5</v>
      </c>
    </row>
    <row r="79" spans="1:11" s="65" customFormat="1" ht="15.75" customHeight="1">
      <c r="A79" s="58">
        <v>43299</v>
      </c>
      <c r="B79" s="66" t="s">
        <v>462</v>
      </c>
      <c r="C79" s="59">
        <v>1000</v>
      </c>
      <c r="D79" s="66" t="s">
        <v>39</v>
      </c>
      <c r="E79" s="60">
        <v>2183</v>
      </c>
      <c r="F79" s="60">
        <v>2174.4499999999998</v>
      </c>
      <c r="G79" s="60"/>
      <c r="H79" s="61">
        <f t="shared" ref="H79" si="163">(IF(D79="SHORT",E79-F79,IF(D79="LONG",F79-E79)))*C79</f>
        <v>8550.0000000001819</v>
      </c>
      <c r="I79" s="62"/>
      <c r="J79" s="63">
        <f t="shared" ref="J79" si="164">(H79+I79)/C79</f>
        <v>8.5500000000001819</v>
      </c>
      <c r="K79" s="64">
        <f t="shared" ref="K79" si="165">SUM(H79:I79)</f>
        <v>8550.0000000001819</v>
      </c>
    </row>
    <row r="80" spans="1:11" s="65" customFormat="1" ht="15.75" customHeight="1">
      <c r="A80" s="58">
        <v>43298</v>
      </c>
      <c r="B80" s="66" t="s">
        <v>511</v>
      </c>
      <c r="C80" s="59">
        <v>8000</v>
      </c>
      <c r="D80" s="66" t="s">
        <v>15</v>
      </c>
      <c r="E80" s="60">
        <v>136.9</v>
      </c>
      <c r="F80" s="60">
        <v>138.6</v>
      </c>
      <c r="G80" s="60"/>
      <c r="H80" s="61">
        <f t="shared" ref="H80:H81" si="166">(IF(D80="SHORT",E80-F80,IF(D80="LONG",F80-E80)))*C80</f>
        <v>13599.999999999909</v>
      </c>
      <c r="I80" s="62"/>
      <c r="J80" s="63">
        <f t="shared" ref="J80:J81" si="167">(H80+I80)/C80</f>
        <v>1.6999999999999886</v>
      </c>
      <c r="K80" s="64">
        <f t="shared" ref="K80:K81" si="168">SUM(H80:I80)</f>
        <v>13599.999999999909</v>
      </c>
    </row>
    <row r="81" spans="1:11" s="65" customFormat="1" ht="15.75" customHeight="1">
      <c r="A81" s="58">
        <v>43298</v>
      </c>
      <c r="B81" s="66" t="s">
        <v>510</v>
      </c>
      <c r="C81" s="59">
        <v>1858</v>
      </c>
      <c r="D81" s="66" t="s">
        <v>15</v>
      </c>
      <c r="E81" s="60">
        <v>269</v>
      </c>
      <c r="F81" s="60">
        <v>272.35000000000002</v>
      </c>
      <c r="G81" s="60"/>
      <c r="H81" s="61">
        <f t="shared" si="166"/>
        <v>6224.300000000042</v>
      </c>
      <c r="I81" s="62"/>
      <c r="J81" s="63">
        <f t="shared" si="167"/>
        <v>3.3500000000000227</v>
      </c>
      <c r="K81" s="64">
        <f t="shared" si="168"/>
        <v>6224.300000000042</v>
      </c>
    </row>
    <row r="82" spans="1:11" s="65" customFormat="1" ht="15.75" customHeight="1">
      <c r="A82" s="58">
        <v>43297</v>
      </c>
      <c r="B82" s="66" t="s">
        <v>509</v>
      </c>
      <c r="C82" s="59">
        <v>6000</v>
      </c>
      <c r="D82" s="66" t="s">
        <v>39</v>
      </c>
      <c r="E82" s="60">
        <v>158</v>
      </c>
      <c r="F82" s="60">
        <v>159.6</v>
      </c>
      <c r="G82" s="60"/>
      <c r="H82" s="61">
        <f t="shared" ref="H82:H83" si="169">(IF(D82="SHORT",E82-F82,IF(D82="LONG",F82-E82)))*C82</f>
        <v>-9599.9999999999654</v>
      </c>
      <c r="I82" s="62"/>
      <c r="J82" s="63">
        <f t="shared" ref="J82:J83" si="170">(H82+I82)/C82</f>
        <v>-1.5999999999999943</v>
      </c>
      <c r="K82" s="64">
        <f t="shared" ref="K82:K83" si="171">SUM(H82:I82)</f>
        <v>-9599.9999999999654</v>
      </c>
    </row>
    <row r="83" spans="1:11" s="65" customFormat="1" ht="15.75" customHeight="1">
      <c r="A83" s="58">
        <v>43297</v>
      </c>
      <c r="B83" s="66" t="s">
        <v>434</v>
      </c>
      <c r="C83" s="59">
        <v>600</v>
      </c>
      <c r="D83" s="66" t="s">
        <v>39</v>
      </c>
      <c r="E83" s="60">
        <v>1928</v>
      </c>
      <c r="F83" s="60">
        <v>1904</v>
      </c>
      <c r="G83" s="60"/>
      <c r="H83" s="61">
        <f t="shared" si="169"/>
        <v>14400</v>
      </c>
      <c r="I83" s="62"/>
      <c r="J83" s="63">
        <f t="shared" si="170"/>
        <v>24</v>
      </c>
      <c r="K83" s="64">
        <f t="shared" si="171"/>
        <v>14400</v>
      </c>
    </row>
    <row r="84" spans="1:11" s="65" customFormat="1" ht="15.75" customHeight="1">
      <c r="A84" s="58">
        <v>43292</v>
      </c>
      <c r="B84" s="66" t="s">
        <v>507</v>
      </c>
      <c r="C84" s="59">
        <v>1050</v>
      </c>
      <c r="D84" s="66" t="s">
        <v>15</v>
      </c>
      <c r="E84" s="60">
        <v>476</v>
      </c>
      <c r="F84" s="60">
        <v>480.5</v>
      </c>
      <c r="G84" s="60"/>
      <c r="H84" s="61">
        <f t="shared" ref="H84:H85" si="172">(IF(D84="SHORT",E84-F84,IF(D84="LONG",F84-E84)))*C84</f>
        <v>4725</v>
      </c>
      <c r="I84" s="62"/>
      <c r="J84" s="63">
        <f t="shared" ref="J84:J85" si="173">(H84+I84)/C84</f>
        <v>4.5</v>
      </c>
      <c r="K84" s="64">
        <f t="shared" ref="K84:K85" si="174">SUM(H84:I84)</f>
        <v>4725</v>
      </c>
    </row>
    <row r="85" spans="1:11" s="65" customFormat="1" ht="15.75" customHeight="1">
      <c r="A85" s="58">
        <v>43291</v>
      </c>
      <c r="B85" s="66" t="s">
        <v>508</v>
      </c>
      <c r="C85" s="59">
        <v>150</v>
      </c>
      <c r="D85" s="66" t="s">
        <v>15</v>
      </c>
      <c r="E85" s="60">
        <v>10950</v>
      </c>
      <c r="F85" s="60">
        <v>11004</v>
      </c>
      <c r="G85" s="60"/>
      <c r="H85" s="61">
        <f t="shared" si="172"/>
        <v>8100</v>
      </c>
      <c r="I85" s="62"/>
      <c r="J85" s="63">
        <f t="shared" si="173"/>
        <v>54</v>
      </c>
      <c r="K85" s="64">
        <f t="shared" si="174"/>
        <v>8100</v>
      </c>
    </row>
    <row r="86" spans="1:11" s="65" customFormat="1" ht="15.75" customHeight="1">
      <c r="A86" s="58">
        <v>43291</v>
      </c>
      <c r="B86" s="66" t="s">
        <v>506</v>
      </c>
      <c r="C86" s="59">
        <v>203</v>
      </c>
      <c r="D86" s="66" t="s">
        <v>15</v>
      </c>
      <c r="E86" s="60">
        <v>2459</v>
      </c>
      <c r="F86" s="60">
        <v>2480.9</v>
      </c>
      <c r="G86" s="60"/>
      <c r="H86" s="61">
        <f t="shared" ref="H86" si="175">(IF(D86="SHORT",E86-F86,IF(D86="LONG",F86-E86)))*C86</f>
        <v>4445.7000000000189</v>
      </c>
      <c r="I86" s="62"/>
      <c r="J86" s="63">
        <f t="shared" ref="J86" si="176">(H86+I86)/C86</f>
        <v>21.900000000000095</v>
      </c>
      <c r="K86" s="64">
        <f t="shared" ref="K86" si="177">SUM(H86:I86)</f>
        <v>4445.7000000000189</v>
      </c>
    </row>
    <row r="87" spans="1:11" s="53" customFormat="1" ht="15.75" customHeight="1">
      <c r="A87" s="46">
        <v>43290</v>
      </c>
      <c r="B87" s="47" t="s">
        <v>505</v>
      </c>
      <c r="C87" s="47">
        <v>1600</v>
      </c>
      <c r="D87" s="47" t="s">
        <v>15</v>
      </c>
      <c r="E87" s="48">
        <v>1214</v>
      </c>
      <c r="F87" s="48">
        <v>1229.1500000000001</v>
      </c>
      <c r="G87" s="48">
        <v>1247.5999999999999</v>
      </c>
      <c r="H87" s="49">
        <f t="shared" ref="H87" si="178">(IF(D87="SHORT",E87-F87,IF(D87="LONG",F87-E87)))*C87</f>
        <v>24240.000000000146</v>
      </c>
      <c r="I87" s="50">
        <f t="shared" ref="I87" si="179">(IF(D87="SHORT",IF(G87="",0,E87-G87),IF(D87="LONG",IF(G87="",0,G87-F87))))*C87</f>
        <v>29519.999999999709</v>
      </c>
      <c r="J87" s="51">
        <f t="shared" ref="J87" si="180">(H87+I87)/C87</f>
        <v>33.599999999999909</v>
      </c>
      <c r="K87" s="52">
        <f t="shared" ref="K87" si="181">SUM(H87:I87)</f>
        <v>53759.999999999854</v>
      </c>
    </row>
    <row r="88" spans="1:11" s="65" customFormat="1" ht="15.75" customHeight="1">
      <c r="A88" s="58">
        <v>43286</v>
      </c>
      <c r="B88" s="59" t="s">
        <v>504</v>
      </c>
      <c r="C88" s="59">
        <v>7000</v>
      </c>
      <c r="D88" s="59" t="s">
        <v>39</v>
      </c>
      <c r="E88" s="60">
        <v>123.2</v>
      </c>
      <c r="F88" s="60">
        <v>124.45</v>
      </c>
      <c r="G88" s="60"/>
      <c r="H88" s="61">
        <f t="shared" ref="H88" si="182">(IF(D88="SHORT",E88-F88,IF(D88="LONG",F88-E88)))*C88</f>
        <v>-8750</v>
      </c>
      <c r="I88" s="62"/>
      <c r="J88" s="63">
        <f t="shared" ref="J88" si="183">(H88+I88)/C88</f>
        <v>-1.25</v>
      </c>
      <c r="K88" s="64">
        <f t="shared" ref="K88" si="184">SUM(H88:I88)</f>
        <v>-8750</v>
      </c>
    </row>
    <row r="89" spans="1:11" s="53" customFormat="1" ht="15.75" customHeight="1">
      <c r="A89" s="46">
        <v>43284</v>
      </c>
      <c r="B89" s="47" t="s">
        <v>503</v>
      </c>
      <c r="C89" s="47">
        <v>4800</v>
      </c>
      <c r="D89" s="47" t="s">
        <v>15</v>
      </c>
      <c r="E89" s="48">
        <v>265.7</v>
      </c>
      <c r="F89" s="48">
        <v>269</v>
      </c>
      <c r="G89" s="48">
        <v>273.05</v>
      </c>
      <c r="H89" s="49">
        <f t="shared" ref="H89" si="185">(IF(D89="SHORT",E89-F89,IF(D89="LONG",F89-E89)))*C89</f>
        <v>15840.000000000055</v>
      </c>
      <c r="I89" s="50">
        <f t="shared" ref="I89" si="186">(IF(D89="SHORT",IF(G89="",0,E89-G89),IF(D89="LONG",IF(G89="",0,G89-F89))))*C89</f>
        <v>19440.000000000055</v>
      </c>
      <c r="J89" s="51">
        <f t="shared" ref="J89" si="187">(H89+I89)/C89</f>
        <v>7.3500000000000227</v>
      </c>
      <c r="K89" s="52">
        <f t="shared" ref="K89" si="188">SUM(H89:I89)</f>
        <v>35280.000000000109</v>
      </c>
    </row>
    <row r="90" spans="1:11" s="57" customFormat="1" ht="22.5" customHeight="1">
      <c r="A90" s="54"/>
      <c r="B90" s="55"/>
      <c r="C90" s="55"/>
      <c r="D90" s="55"/>
      <c r="E90" s="55"/>
      <c r="F90" s="55"/>
      <c r="G90" s="55"/>
      <c r="H90" s="82" t="s">
        <v>458</v>
      </c>
      <c r="I90" s="83"/>
      <c r="J90" s="84"/>
      <c r="K90" s="56">
        <f>SUM(K71:K89)</f>
        <v>281355.15000000031</v>
      </c>
    </row>
    <row r="91" spans="1:11" s="65" customFormat="1" ht="15.75" customHeight="1">
      <c r="A91" s="58">
        <v>43278</v>
      </c>
      <c r="B91" s="66" t="s">
        <v>475</v>
      </c>
      <c r="C91" s="59">
        <v>1200</v>
      </c>
      <c r="D91" s="66" t="s">
        <v>39</v>
      </c>
      <c r="E91" s="60">
        <v>1624.4</v>
      </c>
      <c r="F91" s="60">
        <v>1604</v>
      </c>
      <c r="G91" s="60"/>
      <c r="H91" s="61">
        <f t="shared" ref="H91" si="189">(IF(D91="SHORT",E91-F91,IF(D91="LONG",F91-E91)))*C91</f>
        <v>24480.000000000109</v>
      </c>
      <c r="I91" s="62"/>
      <c r="J91" s="63">
        <f t="shared" ref="J91" si="190">(H91+I91)/C91</f>
        <v>20.400000000000091</v>
      </c>
      <c r="K91" s="64">
        <f t="shared" ref="K91" si="191">SUM(H91:I91)</f>
        <v>24480.000000000109</v>
      </c>
    </row>
    <row r="92" spans="1:11" s="65" customFormat="1" ht="15.75" customHeight="1">
      <c r="A92" s="58">
        <v>43277</v>
      </c>
      <c r="B92" s="66" t="s">
        <v>502</v>
      </c>
      <c r="C92" s="59">
        <v>7587</v>
      </c>
      <c r="D92" s="66" t="s">
        <v>15</v>
      </c>
      <c r="E92" s="60">
        <v>65.900000000000006</v>
      </c>
      <c r="F92" s="60">
        <v>67.75</v>
      </c>
      <c r="G92" s="60"/>
      <c r="H92" s="61">
        <f t="shared" ref="H92:H93" si="192">(IF(D92="SHORT",E92-F92,IF(D92="LONG",F92-E92)))*C92</f>
        <v>14035.949999999957</v>
      </c>
      <c r="I92" s="62"/>
      <c r="J92" s="63">
        <f t="shared" ref="J92:J93" si="193">(H92+I92)/C92</f>
        <v>1.8499999999999943</v>
      </c>
      <c r="K92" s="64">
        <f t="shared" ref="K92:K93" si="194">SUM(H92:I92)</f>
        <v>14035.949999999957</v>
      </c>
    </row>
    <row r="93" spans="1:11" s="65" customFormat="1" ht="15.75" customHeight="1">
      <c r="A93" s="58">
        <v>43277</v>
      </c>
      <c r="B93" s="66" t="s">
        <v>501</v>
      </c>
      <c r="C93" s="59">
        <v>2400</v>
      </c>
      <c r="D93" s="66" t="s">
        <v>15</v>
      </c>
      <c r="E93" s="60">
        <v>960.25</v>
      </c>
      <c r="F93" s="60">
        <v>972.25</v>
      </c>
      <c r="G93" s="60"/>
      <c r="H93" s="61">
        <f t="shared" si="192"/>
        <v>28800</v>
      </c>
      <c r="I93" s="62"/>
      <c r="J93" s="63">
        <f t="shared" si="193"/>
        <v>12</v>
      </c>
      <c r="K93" s="64">
        <f t="shared" si="194"/>
        <v>28800</v>
      </c>
    </row>
    <row r="94" spans="1:11" s="65" customFormat="1" ht="15.75" customHeight="1">
      <c r="A94" s="58">
        <v>43276</v>
      </c>
      <c r="B94" s="66" t="s">
        <v>500</v>
      </c>
      <c r="C94" s="59">
        <v>1600</v>
      </c>
      <c r="D94" s="66" t="s">
        <v>39</v>
      </c>
      <c r="E94" s="60">
        <v>699.15</v>
      </c>
      <c r="F94" s="60">
        <v>690.4</v>
      </c>
      <c r="G94" s="60"/>
      <c r="H94" s="61">
        <f t="shared" ref="H94" si="195">(IF(D94="SHORT",E94-F94,IF(D94="LONG",F94-E94)))*C94</f>
        <v>14000</v>
      </c>
      <c r="I94" s="62"/>
      <c r="J94" s="63">
        <f t="shared" ref="J94" si="196">(H94+I94)/C94</f>
        <v>8.75</v>
      </c>
      <c r="K94" s="64">
        <f t="shared" ref="K94" si="197">SUM(H94:I94)</f>
        <v>14000</v>
      </c>
    </row>
    <row r="95" spans="1:11" s="65" customFormat="1" ht="15.75" customHeight="1">
      <c r="A95" s="58">
        <v>43269</v>
      </c>
      <c r="B95" s="66" t="s">
        <v>491</v>
      </c>
      <c r="C95" s="59">
        <v>15000</v>
      </c>
      <c r="D95" s="66" t="s">
        <v>15</v>
      </c>
      <c r="E95" s="60">
        <v>75.849999999999994</v>
      </c>
      <c r="F95" s="60">
        <v>76.5</v>
      </c>
      <c r="G95" s="60"/>
      <c r="H95" s="61">
        <f t="shared" ref="H95" si="198">(IF(D95="SHORT",E95-F95,IF(D95="LONG",F95-E95)))*C95</f>
        <v>9750.0000000000855</v>
      </c>
      <c r="I95" s="62"/>
      <c r="J95" s="63">
        <f t="shared" ref="J95" si="199">(H95+I95)/C95</f>
        <v>0.65000000000000568</v>
      </c>
      <c r="K95" s="64">
        <f t="shared" ref="K95" si="200">SUM(H95:I95)</f>
        <v>9750.0000000000855</v>
      </c>
    </row>
    <row r="96" spans="1:11" s="65" customFormat="1" ht="15.75" customHeight="1">
      <c r="A96" s="58">
        <v>43263</v>
      </c>
      <c r="B96" s="66" t="s">
        <v>499</v>
      </c>
      <c r="C96" s="59">
        <v>14000</v>
      </c>
      <c r="D96" s="66" t="s">
        <v>15</v>
      </c>
      <c r="E96" s="60">
        <v>143.5</v>
      </c>
      <c r="F96" s="60">
        <v>145.30000000000001</v>
      </c>
      <c r="G96" s="60"/>
      <c r="H96" s="61">
        <f t="shared" ref="H96" si="201">(IF(D96="SHORT",E96-F96,IF(D96="LONG",F96-E96)))*C96</f>
        <v>25200.00000000016</v>
      </c>
      <c r="I96" s="62"/>
      <c r="J96" s="63">
        <f t="shared" ref="J96" si="202">(H96+I96)/C96</f>
        <v>1.8000000000000114</v>
      </c>
      <c r="K96" s="64">
        <f t="shared" ref="K96" si="203">SUM(H96:I96)</f>
        <v>25200.00000000016</v>
      </c>
    </row>
    <row r="97" spans="1:11" s="65" customFormat="1" ht="15.75" customHeight="1">
      <c r="A97" s="58">
        <v>43262</v>
      </c>
      <c r="B97" s="66" t="s">
        <v>498</v>
      </c>
      <c r="C97" s="59">
        <v>222</v>
      </c>
      <c r="D97" s="66" t="s">
        <v>15</v>
      </c>
      <c r="E97" s="60">
        <v>2250</v>
      </c>
      <c r="F97" s="60">
        <v>2277</v>
      </c>
      <c r="G97" s="60"/>
      <c r="H97" s="61">
        <f t="shared" ref="H97" si="204">(IF(D97="SHORT",E97-F97,IF(D97="LONG",F97-E97)))*C97</f>
        <v>5994</v>
      </c>
      <c r="I97" s="62"/>
      <c r="J97" s="63">
        <f t="shared" ref="J97" si="205">(H97+I97)/C97</f>
        <v>27</v>
      </c>
      <c r="K97" s="64">
        <f t="shared" ref="K97" si="206">SUM(H97:I97)</f>
        <v>5994</v>
      </c>
    </row>
    <row r="98" spans="1:11" s="53" customFormat="1" ht="15.75" customHeight="1">
      <c r="A98" s="46">
        <v>43258</v>
      </c>
      <c r="B98" s="47" t="s">
        <v>496</v>
      </c>
      <c r="C98" s="47">
        <v>3000</v>
      </c>
      <c r="D98" s="47" t="s">
        <v>15</v>
      </c>
      <c r="E98" s="48">
        <v>306.25</v>
      </c>
      <c r="F98" s="48">
        <v>310.05</v>
      </c>
      <c r="G98" s="48">
        <v>314.75</v>
      </c>
      <c r="H98" s="49">
        <f t="shared" ref="H98" si="207">(IF(D98="SHORT",E98-F98,IF(D98="LONG",F98-E98)))*C98</f>
        <v>11400.000000000035</v>
      </c>
      <c r="I98" s="50">
        <f t="shared" ref="I98" si="208">(IF(D98="SHORT",IF(G98="",0,E98-G98),IF(D98="LONG",IF(G98="",0,G98-F98))))*C98</f>
        <v>14099.999999999965</v>
      </c>
      <c r="J98" s="51">
        <f t="shared" ref="J98" si="209">(H98+I98)/C98</f>
        <v>8.5</v>
      </c>
      <c r="K98" s="52">
        <f t="shared" ref="K98" si="210">SUM(H98:I98)</f>
        <v>25500</v>
      </c>
    </row>
    <row r="99" spans="1:11" s="65" customFormat="1" ht="15.75" customHeight="1">
      <c r="A99" s="58">
        <v>43256</v>
      </c>
      <c r="B99" s="66" t="s">
        <v>497</v>
      </c>
      <c r="C99" s="59">
        <v>1200</v>
      </c>
      <c r="D99" s="66" t="s">
        <v>39</v>
      </c>
      <c r="E99" s="60">
        <v>1277.75</v>
      </c>
      <c r="F99" s="60">
        <v>1261.75</v>
      </c>
      <c r="G99" s="60"/>
      <c r="H99" s="61">
        <f t="shared" ref="H99" si="211">(IF(D99="SHORT",E99-F99,IF(D99="LONG",F99-E99)))*C99</f>
        <v>19200</v>
      </c>
      <c r="I99" s="62"/>
      <c r="J99" s="63">
        <f t="shared" ref="J99" si="212">(H99+I99)/C99</f>
        <v>16</v>
      </c>
      <c r="K99" s="64">
        <f t="shared" ref="K99" si="213">SUM(H99:I99)</f>
        <v>19200</v>
      </c>
    </row>
    <row r="100" spans="1:11" s="65" customFormat="1" ht="15.75" customHeight="1">
      <c r="A100" s="58">
        <v>43255</v>
      </c>
      <c r="B100" s="66" t="s">
        <v>496</v>
      </c>
      <c r="C100" s="59">
        <v>3000</v>
      </c>
      <c r="D100" s="66" t="s">
        <v>39</v>
      </c>
      <c r="E100" s="60">
        <v>288</v>
      </c>
      <c r="F100" s="60">
        <v>284.5</v>
      </c>
      <c r="G100" s="60"/>
      <c r="H100" s="61">
        <f t="shared" ref="H100" si="214">(IF(D100="SHORT",E100-F100,IF(D100="LONG",F100-E100)))*C100</f>
        <v>10500</v>
      </c>
      <c r="I100" s="62"/>
      <c r="J100" s="63">
        <f t="shared" ref="J100" si="215">(H100+I100)/C100</f>
        <v>3.5</v>
      </c>
      <c r="K100" s="64">
        <f t="shared" ref="K100" si="216">SUM(H100:I100)</f>
        <v>10500</v>
      </c>
    </row>
    <row r="101" spans="1:11" s="65" customFormat="1" ht="15.75" customHeight="1">
      <c r="A101" s="58">
        <v>43252</v>
      </c>
      <c r="B101" s="59" t="s">
        <v>495</v>
      </c>
      <c r="C101" s="59">
        <v>3000</v>
      </c>
      <c r="D101" s="59" t="s">
        <v>15</v>
      </c>
      <c r="E101" s="60">
        <v>286.8</v>
      </c>
      <c r="F101" s="60">
        <v>290.35000000000002</v>
      </c>
      <c r="G101" s="60"/>
      <c r="H101" s="61">
        <f t="shared" ref="H101" si="217">(IF(D101="SHORT",E101-F101,IF(D101="LONG",F101-E101)))*C101</f>
        <v>10650.000000000035</v>
      </c>
      <c r="I101" s="62"/>
      <c r="J101" s="63">
        <f t="shared" ref="J101" si="218">(H101+I101)/C101</f>
        <v>3.5500000000000114</v>
      </c>
      <c r="K101" s="64">
        <f t="shared" ref="K101" si="219">SUM(H101:I101)</f>
        <v>10650.000000000035</v>
      </c>
    </row>
    <row r="102" spans="1:11" s="65" customFormat="1" ht="15.75" customHeight="1">
      <c r="A102" s="58">
        <v>43252</v>
      </c>
      <c r="B102" s="59" t="s">
        <v>479</v>
      </c>
      <c r="C102" s="59">
        <v>836</v>
      </c>
      <c r="D102" s="59" t="s">
        <v>15</v>
      </c>
      <c r="E102" s="60">
        <v>597.4</v>
      </c>
      <c r="F102" s="60">
        <v>604.85</v>
      </c>
      <c r="G102" s="60"/>
      <c r="H102" s="61">
        <f t="shared" ref="H102" si="220">(IF(D102="SHORT",E102-F102,IF(D102="LONG",F102-E102)))*C102</f>
        <v>6228.200000000038</v>
      </c>
      <c r="I102" s="62"/>
      <c r="J102" s="63">
        <f t="shared" ref="J102" si="221">(H102+I102)/C102</f>
        <v>7.4500000000000455</v>
      </c>
      <c r="K102" s="64">
        <f t="shared" ref="K102" si="222">SUM(H102:I102)</f>
        <v>6228.200000000038</v>
      </c>
    </row>
    <row r="103" spans="1:11" s="57" customFormat="1" ht="22.5" customHeight="1">
      <c r="A103" s="54"/>
      <c r="B103" s="55"/>
      <c r="C103" s="55"/>
      <c r="D103" s="55"/>
      <c r="E103" s="55"/>
      <c r="F103" s="55"/>
      <c r="G103" s="55"/>
      <c r="H103" s="82" t="s">
        <v>458</v>
      </c>
      <c r="I103" s="83"/>
      <c r="J103" s="84"/>
      <c r="K103" s="56">
        <f>SUM(K91:K102)</f>
        <v>194338.15000000037</v>
      </c>
    </row>
    <row r="104" spans="1:11" s="65" customFormat="1" ht="15.75" customHeight="1">
      <c r="A104" s="58">
        <v>43244</v>
      </c>
      <c r="B104" s="59" t="s">
        <v>462</v>
      </c>
      <c r="C104" s="59">
        <v>1000</v>
      </c>
      <c r="D104" s="59" t="s">
        <v>15</v>
      </c>
      <c r="E104" s="60">
        <v>1970.5</v>
      </c>
      <c r="F104" s="60">
        <v>1995.1</v>
      </c>
      <c r="G104" s="60"/>
      <c r="H104" s="61">
        <f t="shared" ref="H104:H105" si="223">(IF(D104="SHORT",E104-F104,IF(D104="LONG",F104-E104)))*C104</f>
        <v>24599.999999999909</v>
      </c>
      <c r="I104" s="62"/>
      <c r="J104" s="63">
        <f t="shared" ref="J104:J105" si="224">(H104+I104)/C104</f>
        <v>24.599999999999909</v>
      </c>
      <c r="K104" s="64">
        <f t="shared" ref="K104:K105" si="225">SUM(H104:I104)</f>
        <v>24599.999999999909</v>
      </c>
    </row>
    <row r="105" spans="1:11" s="53" customFormat="1" ht="15.75" customHeight="1">
      <c r="A105" s="46">
        <v>43244</v>
      </c>
      <c r="B105" s="47" t="s">
        <v>494</v>
      </c>
      <c r="C105" s="47">
        <v>268</v>
      </c>
      <c r="D105" s="47" t="s">
        <v>15</v>
      </c>
      <c r="E105" s="48">
        <v>1861</v>
      </c>
      <c r="F105" s="48">
        <v>1884.25</v>
      </c>
      <c r="G105" s="48">
        <v>1912.5</v>
      </c>
      <c r="H105" s="49">
        <f t="shared" si="223"/>
        <v>6231</v>
      </c>
      <c r="I105" s="50">
        <f t="shared" ref="I105" si="226">(IF(D105="SHORT",IF(G105="",0,E105-G105),IF(D105="LONG",IF(G105="",0,G105-F105))))*C105</f>
        <v>7571</v>
      </c>
      <c r="J105" s="51">
        <f t="shared" si="224"/>
        <v>51.5</v>
      </c>
      <c r="K105" s="52">
        <f t="shared" si="225"/>
        <v>13802</v>
      </c>
    </row>
    <row r="106" spans="1:11" s="65" customFormat="1" ht="15.75" customHeight="1">
      <c r="A106" s="58">
        <v>43243</v>
      </c>
      <c r="B106" s="66" t="s">
        <v>493</v>
      </c>
      <c r="C106" s="59">
        <v>600</v>
      </c>
      <c r="D106" s="66" t="s">
        <v>39</v>
      </c>
      <c r="E106" s="60">
        <v>937</v>
      </c>
      <c r="F106" s="60">
        <v>925.3</v>
      </c>
      <c r="G106" s="60"/>
      <c r="H106" s="61">
        <f t="shared" ref="H106" si="227">(IF(D106="SHORT",E106-F106,IF(D106="LONG",F106-E106)))*C106</f>
        <v>7020.0000000000273</v>
      </c>
      <c r="I106" s="62"/>
      <c r="J106" s="63">
        <f t="shared" ref="J106" si="228">(H106+I106)/C106</f>
        <v>11.700000000000045</v>
      </c>
      <c r="K106" s="64">
        <f t="shared" ref="K106" si="229">SUM(H106:I106)</f>
        <v>7020.0000000000273</v>
      </c>
    </row>
    <row r="107" spans="1:11" s="65" customFormat="1" ht="15.75" customHeight="1">
      <c r="A107" s="58">
        <v>43242</v>
      </c>
      <c r="B107" s="66" t="s">
        <v>492</v>
      </c>
      <c r="C107" s="59">
        <v>6000</v>
      </c>
      <c r="D107" s="66" t="s">
        <v>15</v>
      </c>
      <c r="E107" s="60">
        <v>210.15</v>
      </c>
      <c r="F107" s="60">
        <v>212.8</v>
      </c>
      <c r="G107" s="60"/>
      <c r="H107" s="61">
        <f t="shared" ref="H107" si="230">(IF(D107="SHORT",E107-F107,IF(D107="LONG",F107-E107)))*C107</f>
        <v>15900.000000000035</v>
      </c>
      <c r="I107" s="62"/>
      <c r="J107" s="63">
        <f t="shared" ref="J107" si="231">(H107+I107)/C107</f>
        <v>2.6500000000000057</v>
      </c>
      <c r="K107" s="64">
        <f t="shared" ref="K107" si="232">SUM(H107:I107)</f>
        <v>15900.000000000035</v>
      </c>
    </row>
    <row r="108" spans="1:11" s="65" customFormat="1" ht="15.75" customHeight="1">
      <c r="A108" s="58">
        <v>43241</v>
      </c>
      <c r="B108" s="66" t="s">
        <v>475</v>
      </c>
      <c r="C108" s="59">
        <v>1200</v>
      </c>
      <c r="D108" s="66" t="s">
        <v>39</v>
      </c>
      <c r="E108" s="60">
        <v>1590</v>
      </c>
      <c r="F108" s="60">
        <v>1570.15</v>
      </c>
      <c r="G108" s="60"/>
      <c r="H108" s="61">
        <f t="shared" ref="H108" si="233">(IF(D108="SHORT",E108-F108,IF(D108="LONG",F108-E108)))*C108</f>
        <v>23819.999999999891</v>
      </c>
      <c r="I108" s="62"/>
      <c r="J108" s="63">
        <f t="shared" ref="J108" si="234">(H108+I108)/C108</f>
        <v>19.849999999999909</v>
      </c>
      <c r="K108" s="64">
        <f t="shared" ref="K108" si="235">SUM(H108:I108)</f>
        <v>23819.999999999891</v>
      </c>
    </row>
    <row r="109" spans="1:11" s="53" customFormat="1" ht="15.75" customHeight="1">
      <c r="A109" s="46">
        <v>43237</v>
      </c>
      <c r="B109" s="47" t="s">
        <v>491</v>
      </c>
      <c r="C109" s="47">
        <v>15000</v>
      </c>
      <c r="D109" s="47" t="s">
        <v>39</v>
      </c>
      <c r="E109" s="48">
        <v>79.75</v>
      </c>
      <c r="F109" s="48">
        <v>78.75</v>
      </c>
      <c r="G109" s="48">
        <v>77.55</v>
      </c>
      <c r="H109" s="49">
        <f t="shared" ref="H109" si="236">(IF(D109="SHORT",E109-F109,IF(D109="LONG",F109-E109)))*C109</f>
        <v>15000</v>
      </c>
      <c r="I109" s="50">
        <f>(IF(D109="SHORT",IF(G109="",0,E109-G109),IF(D109="LONG",IF(G109="",0,G109-F109))))*C109</f>
        <v>33000.000000000044</v>
      </c>
      <c r="J109" s="51">
        <f t="shared" ref="J109" si="237">(H109+I109)/C109</f>
        <v>3.2000000000000028</v>
      </c>
      <c r="K109" s="52">
        <f t="shared" ref="K109" si="238">SUM(H109:I109)</f>
        <v>48000.000000000044</v>
      </c>
    </row>
    <row r="110" spans="1:11" s="65" customFormat="1" ht="15.75" customHeight="1">
      <c r="A110" s="58">
        <v>43235</v>
      </c>
      <c r="B110" s="66" t="s">
        <v>490</v>
      </c>
      <c r="C110" s="59">
        <v>16000</v>
      </c>
      <c r="D110" s="66" t="s">
        <v>39</v>
      </c>
      <c r="E110" s="60">
        <v>91.85</v>
      </c>
      <c r="F110" s="60">
        <v>90.7</v>
      </c>
      <c r="G110" s="60"/>
      <c r="H110" s="61">
        <f t="shared" ref="H110" si="239">(IF(D110="SHORT",E110-F110,IF(D110="LONG",F110-E110)))*C110</f>
        <v>18399.999999999862</v>
      </c>
      <c r="I110" s="62"/>
      <c r="J110" s="63">
        <f t="shared" ref="J110" si="240">(H110+I110)/C110</f>
        <v>1.1499999999999913</v>
      </c>
      <c r="K110" s="64">
        <f t="shared" ref="K110" si="241">SUM(H110:I110)</f>
        <v>18399.999999999862</v>
      </c>
    </row>
    <row r="111" spans="1:11" s="53" customFormat="1" ht="15.75" customHeight="1">
      <c r="A111" s="46">
        <v>43234</v>
      </c>
      <c r="B111" s="47" t="s">
        <v>489</v>
      </c>
      <c r="C111" s="47">
        <v>5500</v>
      </c>
      <c r="D111" s="47" t="s">
        <v>15</v>
      </c>
      <c r="E111" s="48">
        <v>308.89999999999998</v>
      </c>
      <c r="F111" s="48">
        <v>312.75</v>
      </c>
      <c r="G111" s="48">
        <v>317.45</v>
      </c>
      <c r="H111" s="49">
        <f t="shared" ref="H111" si="242">(IF(D111="SHORT",E111-F111,IF(D111="LONG",F111-E111)))*C111</f>
        <v>21175.000000000124</v>
      </c>
      <c r="I111" s="50">
        <f>(IF(D111="SHORT",IF(G111="",0,E111-G111),IF(D111="LONG",IF(G111="",0,G111-F111))))*C111</f>
        <v>25849.999999999938</v>
      </c>
      <c r="J111" s="51">
        <f t="shared" ref="J111" si="243">(H111+I111)/C111</f>
        <v>8.5500000000000114</v>
      </c>
      <c r="K111" s="52">
        <f t="shared" ref="K111" si="244">SUM(H111:I111)</f>
        <v>47025.000000000058</v>
      </c>
    </row>
    <row r="112" spans="1:11" s="65" customFormat="1" ht="15.75" customHeight="1">
      <c r="A112" s="58">
        <v>43231</v>
      </c>
      <c r="B112" s="66" t="s">
        <v>488</v>
      </c>
      <c r="C112" s="59">
        <v>971</v>
      </c>
      <c r="D112" s="59" t="s">
        <v>15</v>
      </c>
      <c r="E112" s="60">
        <v>514.5</v>
      </c>
      <c r="F112" s="60">
        <v>520.9</v>
      </c>
      <c r="G112" s="60"/>
      <c r="H112" s="61">
        <f t="shared" ref="H112" si="245">(IF(D112="SHORT",E112-F112,IF(D112="LONG",F112-E112)))*C112</f>
        <v>6214.3999999999778</v>
      </c>
      <c r="I112" s="62"/>
      <c r="J112" s="63">
        <f t="shared" ref="J112" si="246">(H112+I112)/C112</f>
        <v>6.3999999999999773</v>
      </c>
      <c r="K112" s="64">
        <f t="shared" ref="K112" si="247">SUM(H112:I112)</f>
        <v>6214.3999999999778</v>
      </c>
    </row>
    <row r="113" spans="1:11" s="65" customFormat="1" ht="15.75" customHeight="1">
      <c r="A113" s="58">
        <v>43229</v>
      </c>
      <c r="B113" s="66" t="s">
        <v>487</v>
      </c>
      <c r="C113" s="59">
        <v>2372</v>
      </c>
      <c r="D113" s="59" t="s">
        <v>15</v>
      </c>
      <c r="E113" s="60">
        <v>210.75</v>
      </c>
      <c r="F113" s="60">
        <v>219.15</v>
      </c>
      <c r="G113" s="60"/>
      <c r="H113" s="61">
        <f t="shared" ref="H113" si="248">(IF(D113="SHORT",E113-F113,IF(D113="LONG",F113-E113)))*C113</f>
        <v>19924.800000000014</v>
      </c>
      <c r="I113" s="62"/>
      <c r="J113" s="63">
        <f t="shared" ref="J113" si="249">(H113+I113)/C113</f>
        <v>8.4000000000000057</v>
      </c>
      <c r="K113" s="64">
        <f t="shared" ref="K113" si="250">SUM(H113:I113)</f>
        <v>19924.800000000014</v>
      </c>
    </row>
    <row r="114" spans="1:11" s="65" customFormat="1" ht="15.75" customHeight="1">
      <c r="A114" s="58">
        <v>43228</v>
      </c>
      <c r="B114" s="66" t="s">
        <v>486</v>
      </c>
      <c r="C114" s="59">
        <v>2200</v>
      </c>
      <c r="D114" s="59" t="s">
        <v>15</v>
      </c>
      <c r="E114" s="60">
        <v>983.2</v>
      </c>
      <c r="F114" s="60">
        <v>973.35</v>
      </c>
      <c r="G114" s="60"/>
      <c r="H114" s="61">
        <f t="shared" ref="H114" si="251">(IF(D114="SHORT",E114-F114,IF(D114="LONG",F114-E114)))*C114</f>
        <v>-21670.000000000051</v>
      </c>
      <c r="I114" s="62"/>
      <c r="J114" s="63">
        <f t="shared" ref="J114" si="252">(H114+I114)/C114</f>
        <v>-9.8500000000000227</v>
      </c>
      <c r="K114" s="64">
        <f t="shared" ref="K114" si="253">SUM(H114:I114)</f>
        <v>-21670.000000000051</v>
      </c>
    </row>
    <row r="115" spans="1:11" s="65" customFormat="1" ht="15.75" customHeight="1">
      <c r="A115" s="58">
        <v>43227</v>
      </c>
      <c r="B115" s="59" t="s">
        <v>485</v>
      </c>
      <c r="C115" s="59">
        <v>2000</v>
      </c>
      <c r="D115" s="59" t="s">
        <v>15</v>
      </c>
      <c r="E115" s="60">
        <v>632</v>
      </c>
      <c r="F115" s="60">
        <v>636.54999999999995</v>
      </c>
      <c r="G115" s="60"/>
      <c r="H115" s="61">
        <f t="shared" ref="H115" si="254">(IF(D115="SHORT",E115-F115,IF(D115="LONG",F115-E115)))*C115</f>
        <v>9099.9999999999091</v>
      </c>
      <c r="I115" s="62"/>
      <c r="J115" s="63">
        <f t="shared" ref="J115:J116" si="255">(H115+I115)/C115</f>
        <v>4.5499999999999545</v>
      </c>
      <c r="K115" s="64">
        <f t="shared" ref="K115:K116" si="256">SUM(H115:I115)</f>
        <v>9099.9999999999091</v>
      </c>
    </row>
    <row r="116" spans="1:11" s="65" customFormat="1" ht="15.75" customHeight="1">
      <c r="A116" s="58">
        <v>43227</v>
      </c>
      <c r="B116" s="59" t="s">
        <v>484</v>
      </c>
      <c r="C116" s="59">
        <v>410</v>
      </c>
      <c r="D116" s="59" t="s">
        <v>15</v>
      </c>
      <c r="E116" s="60">
        <v>1097</v>
      </c>
      <c r="F116" s="60">
        <v>1099</v>
      </c>
      <c r="G116" s="60"/>
      <c r="H116" s="61">
        <f>(IF(D116="SHORT",E116-F116,IF(D116="LONG",F116-E116)))*C116</f>
        <v>820</v>
      </c>
      <c r="I116" s="62"/>
      <c r="J116" s="63">
        <f t="shared" si="255"/>
        <v>2</v>
      </c>
      <c r="K116" s="64">
        <f t="shared" si="256"/>
        <v>820</v>
      </c>
    </row>
    <row r="117" spans="1:11" s="53" customFormat="1" ht="15.75" customHeight="1">
      <c r="A117" s="46">
        <v>43225</v>
      </c>
      <c r="B117" s="47" t="s">
        <v>461</v>
      </c>
      <c r="C117" s="47">
        <v>3000</v>
      </c>
      <c r="D117" s="47" t="s">
        <v>15</v>
      </c>
      <c r="E117" s="48">
        <v>163.5</v>
      </c>
      <c r="F117" s="48">
        <v>171.65</v>
      </c>
      <c r="G117" s="48">
        <v>180.25</v>
      </c>
      <c r="H117" s="49">
        <f t="shared" ref="H117" si="257">(IF(D117="SHORT",E117-F117,IF(D117="LONG",F117-E117)))*C117</f>
        <v>24450.000000000018</v>
      </c>
      <c r="I117" s="50">
        <f>(IF(D117="SHORT",IF(G117="",0,E117-G117),IF(D117="LONG",IF(G117="",0,G117-F117))))*C117</f>
        <v>25799.999999999982</v>
      </c>
      <c r="J117" s="51">
        <f t="shared" ref="J117" si="258">(H117+I117)/C117</f>
        <v>16.75</v>
      </c>
      <c r="K117" s="52">
        <f t="shared" ref="K117" si="259">SUM(H117:I117)</f>
        <v>50250</v>
      </c>
    </row>
    <row r="118" spans="1:11" s="53" customFormat="1" ht="15.75" customHeight="1">
      <c r="A118" s="46">
        <v>43222</v>
      </c>
      <c r="B118" s="47" t="s">
        <v>483</v>
      </c>
      <c r="C118" s="47">
        <v>2500</v>
      </c>
      <c r="D118" s="47" t="s">
        <v>39</v>
      </c>
      <c r="E118" s="48">
        <v>421.75</v>
      </c>
      <c r="F118" s="48">
        <v>416.5</v>
      </c>
      <c r="G118" s="48">
        <v>410.2</v>
      </c>
      <c r="H118" s="49">
        <f t="shared" ref="H118" si="260">(IF(D118="SHORT",E118-F118,IF(D118="LONG",F118-E118)))*C118</f>
        <v>13125</v>
      </c>
      <c r="I118" s="50">
        <f>(IF(D118="SHORT",IF(G118="",0,E118-G118),IF(D118="LONG",IF(G118="",0,G118-F118))))*C118</f>
        <v>28875.000000000029</v>
      </c>
      <c r="J118" s="51">
        <f t="shared" ref="J118" si="261">(H118+I118)/C118</f>
        <v>16.800000000000011</v>
      </c>
      <c r="K118" s="52">
        <f t="shared" ref="K118" si="262">SUM(H118:I118)</f>
        <v>42000.000000000029</v>
      </c>
    </row>
    <row r="119" spans="1:11" s="57" customFormat="1" ht="22.5" customHeight="1">
      <c r="A119" s="54"/>
      <c r="B119" s="55"/>
      <c r="C119" s="55"/>
      <c r="D119" s="55"/>
      <c r="E119" s="55"/>
      <c r="F119" s="55"/>
      <c r="G119" s="55"/>
      <c r="H119" s="82" t="s">
        <v>458</v>
      </c>
      <c r="I119" s="83"/>
      <c r="J119" s="84"/>
      <c r="K119" s="56">
        <f>SUM(K104:K118)</f>
        <v>305206.19999999972</v>
      </c>
    </row>
    <row r="120" spans="1:11" s="53" customFormat="1" ht="15.75" customHeight="1">
      <c r="A120" s="46">
        <v>43214</v>
      </c>
      <c r="B120" s="47" t="s">
        <v>482</v>
      </c>
      <c r="C120" s="47">
        <v>3400</v>
      </c>
      <c r="D120" s="47" t="s">
        <v>15</v>
      </c>
      <c r="E120" s="48">
        <v>327.25</v>
      </c>
      <c r="F120" s="48">
        <v>331.35</v>
      </c>
      <c r="G120" s="48">
        <v>336.5</v>
      </c>
      <c r="H120" s="49">
        <f t="shared" ref="H120" si="263">(IF(D120="SHORT",E120-F120,IF(D120="LONG",F120-E120)))*C120</f>
        <v>13940.000000000076</v>
      </c>
      <c r="I120" s="50">
        <f>(IF(D120="SHORT",IF(G120="",0,E120-G120),IF(D120="LONG",IF(G120="",0,G120-F120))))*C120</f>
        <v>17509.999999999924</v>
      </c>
      <c r="J120" s="51">
        <f t="shared" ref="J120" si="264">(H120+I120)/C120</f>
        <v>9.25</v>
      </c>
      <c r="K120" s="52">
        <f t="shared" ref="K120" si="265">SUM(H120:I120)</f>
        <v>31450</v>
      </c>
    </row>
    <row r="121" spans="1:11" s="65" customFormat="1" ht="15.75" customHeight="1">
      <c r="A121" s="58">
        <v>43209</v>
      </c>
      <c r="B121" s="66" t="s">
        <v>481</v>
      </c>
      <c r="C121" s="59">
        <v>5649</v>
      </c>
      <c r="D121" s="66" t="s">
        <v>15</v>
      </c>
      <c r="E121" s="60">
        <v>88.5</v>
      </c>
      <c r="F121" s="60">
        <v>89.6</v>
      </c>
      <c r="G121" s="60"/>
      <c r="H121" s="61">
        <f t="shared" ref="H121" si="266">(IF(D121="SHORT",E121-F121,IF(D121="LONG",F121-E121)))*C121</f>
        <v>6213.8999999999678</v>
      </c>
      <c r="I121" s="62"/>
      <c r="J121" s="63">
        <f t="shared" ref="J121" si="267">(H121+I121)/C121</f>
        <v>1.0999999999999943</v>
      </c>
      <c r="K121" s="64">
        <f t="shared" ref="K121" si="268">SUM(H121:I121)</f>
        <v>6213.8999999999678</v>
      </c>
    </row>
    <row r="122" spans="1:11" s="65" customFormat="1" ht="15.75" customHeight="1">
      <c r="A122" s="58">
        <v>43208</v>
      </c>
      <c r="B122" s="66" t="s">
        <v>480</v>
      </c>
      <c r="C122" s="59">
        <v>3200</v>
      </c>
      <c r="D122" s="66" t="s">
        <v>39</v>
      </c>
      <c r="E122" s="60">
        <v>397.5</v>
      </c>
      <c r="F122" s="60">
        <v>392.55</v>
      </c>
      <c r="G122" s="60"/>
      <c r="H122" s="61">
        <f t="shared" ref="H122" si="269">(IF(D122="SHORT",E122-F122,IF(D122="LONG",F122-E122)))*C122</f>
        <v>15839.999999999964</v>
      </c>
      <c r="I122" s="62"/>
      <c r="J122" s="63">
        <f t="shared" ref="J122" si="270">(H122+I122)/C122</f>
        <v>4.9499999999999886</v>
      </c>
      <c r="K122" s="64">
        <f t="shared" ref="K122" si="271">SUM(H122:I122)</f>
        <v>15839.999999999964</v>
      </c>
    </row>
    <row r="123" spans="1:11" s="65" customFormat="1" ht="15.75" customHeight="1">
      <c r="A123" s="58">
        <v>43207</v>
      </c>
      <c r="B123" s="66" t="s">
        <v>479</v>
      </c>
      <c r="C123" s="59">
        <v>459</v>
      </c>
      <c r="D123" s="66" t="s">
        <v>15</v>
      </c>
      <c r="E123" s="60">
        <v>1087.5</v>
      </c>
      <c r="F123" s="60">
        <v>1098</v>
      </c>
      <c r="G123" s="60"/>
      <c r="H123" s="61">
        <f t="shared" ref="H123:H124" si="272">(IF(D123="SHORT",E123-F123,IF(D123="LONG",F123-E123)))*C123</f>
        <v>4819.5</v>
      </c>
      <c r="I123" s="62"/>
      <c r="J123" s="63">
        <f t="shared" ref="J123:J124" si="273">(H123+I123)/C123</f>
        <v>10.5</v>
      </c>
      <c r="K123" s="64">
        <f t="shared" ref="K123:K124" si="274">SUM(H123:I123)</f>
        <v>4819.5</v>
      </c>
    </row>
    <row r="124" spans="1:11" s="65" customFormat="1" ht="15.75" customHeight="1">
      <c r="A124" s="58">
        <v>43207</v>
      </c>
      <c r="B124" s="66" t="s">
        <v>478</v>
      </c>
      <c r="C124" s="59">
        <v>3200</v>
      </c>
      <c r="D124" s="66" t="s">
        <v>15</v>
      </c>
      <c r="E124" s="60">
        <v>343.3</v>
      </c>
      <c r="F124" s="60">
        <v>344.4</v>
      </c>
      <c r="G124" s="60"/>
      <c r="H124" s="61">
        <f t="shared" si="272"/>
        <v>3519.9999999998909</v>
      </c>
      <c r="I124" s="62"/>
      <c r="J124" s="63">
        <f t="shared" si="273"/>
        <v>1.0999999999999659</v>
      </c>
      <c r="K124" s="64">
        <f t="shared" si="274"/>
        <v>3519.9999999998909</v>
      </c>
    </row>
    <row r="125" spans="1:11" s="65" customFormat="1" ht="15.75" customHeight="1">
      <c r="A125" s="58">
        <v>43206</v>
      </c>
      <c r="B125" s="66" t="s">
        <v>477</v>
      </c>
      <c r="C125" s="59">
        <v>3000</v>
      </c>
      <c r="D125" s="66" t="s">
        <v>15</v>
      </c>
      <c r="E125" s="60">
        <v>578.29999999999995</v>
      </c>
      <c r="F125" s="60">
        <v>585.5</v>
      </c>
      <c r="G125" s="60"/>
      <c r="H125" s="61">
        <f t="shared" ref="H125:H126" si="275">(IF(D125="SHORT",E125-F125,IF(D125="LONG",F125-E125)))*C125</f>
        <v>21600.000000000138</v>
      </c>
      <c r="I125" s="62"/>
      <c r="J125" s="63">
        <f t="shared" ref="J125:J126" si="276">(H125+I125)/C125</f>
        <v>7.2000000000000464</v>
      </c>
      <c r="K125" s="64">
        <f t="shared" ref="K125:K126" si="277">SUM(H125:I125)</f>
        <v>21600.000000000138</v>
      </c>
    </row>
    <row r="126" spans="1:11" s="65" customFormat="1" ht="15.75" customHeight="1">
      <c r="A126" s="58">
        <v>43206</v>
      </c>
      <c r="B126" s="66" t="s">
        <v>476</v>
      </c>
      <c r="C126" s="59">
        <v>3022</v>
      </c>
      <c r="D126" s="66" t="s">
        <v>15</v>
      </c>
      <c r="E126" s="60">
        <v>165.4</v>
      </c>
      <c r="F126" s="60">
        <v>167.45</v>
      </c>
      <c r="G126" s="60"/>
      <c r="H126" s="61">
        <f t="shared" si="275"/>
        <v>6195.0999999999485</v>
      </c>
      <c r="I126" s="62"/>
      <c r="J126" s="63">
        <f t="shared" si="276"/>
        <v>2.0499999999999829</v>
      </c>
      <c r="K126" s="64">
        <f t="shared" si="277"/>
        <v>6195.0999999999485</v>
      </c>
    </row>
    <row r="127" spans="1:11" s="65" customFormat="1" ht="15.75" customHeight="1">
      <c r="A127" s="58">
        <v>43202</v>
      </c>
      <c r="B127" s="66" t="s">
        <v>475</v>
      </c>
      <c r="C127" s="59">
        <v>1200</v>
      </c>
      <c r="D127" s="66" t="s">
        <v>15</v>
      </c>
      <c r="E127" s="60">
        <v>1415.25</v>
      </c>
      <c r="F127" s="60">
        <v>1422.2</v>
      </c>
      <c r="G127" s="60"/>
      <c r="H127" s="61">
        <f t="shared" ref="H127" si="278">(IF(D127="SHORT",E127-F127,IF(D127="LONG",F127-E127)))*C127</f>
        <v>8340.0000000000546</v>
      </c>
      <c r="I127" s="62"/>
      <c r="J127" s="63">
        <f t="shared" ref="J127" si="279">(H127+I127)/C127</f>
        <v>6.9500000000000455</v>
      </c>
      <c r="K127" s="64">
        <f t="shared" ref="K127" si="280">SUM(H127:I127)</f>
        <v>8340.0000000000546</v>
      </c>
    </row>
    <row r="128" spans="1:11" s="53" customFormat="1" ht="15.75" customHeight="1">
      <c r="A128" s="46">
        <v>43201</v>
      </c>
      <c r="B128" s="47" t="s">
        <v>474</v>
      </c>
      <c r="C128" s="47">
        <v>6765</v>
      </c>
      <c r="D128" s="47" t="s">
        <v>15</v>
      </c>
      <c r="E128" s="48">
        <v>73.900000000000006</v>
      </c>
      <c r="F128" s="48">
        <v>74.849999999999994</v>
      </c>
      <c r="G128" s="48">
        <v>75.95</v>
      </c>
      <c r="H128" s="49">
        <f t="shared" ref="H128" si="281">(IF(D128="SHORT",E128-F128,IF(D128="LONG",F128-E128)))*C128</f>
        <v>6426.7499999999227</v>
      </c>
      <c r="I128" s="50">
        <f>(IF(D128="SHORT",IF(G128="",0,E128-G128),IF(D128="LONG",IF(G128="",0,G128-F128))))*C128</f>
        <v>7441.5000000000573</v>
      </c>
      <c r="J128" s="51">
        <f t="shared" ref="J128" si="282">(H128+I128)/C128</f>
        <v>2.0499999999999972</v>
      </c>
      <c r="K128" s="52">
        <f t="shared" ref="K128" si="283">SUM(H128:I128)</f>
        <v>13868.24999999998</v>
      </c>
    </row>
    <row r="129" spans="1:11" s="65" customFormat="1" ht="15.75" customHeight="1">
      <c r="A129" s="58">
        <v>43201</v>
      </c>
      <c r="B129" s="66" t="s">
        <v>473</v>
      </c>
      <c r="C129" s="59">
        <v>600</v>
      </c>
      <c r="D129" s="66" t="s">
        <v>15</v>
      </c>
      <c r="E129" s="60">
        <v>2774.8</v>
      </c>
      <c r="F129" s="60">
        <v>2745.65</v>
      </c>
      <c r="G129" s="60"/>
      <c r="H129" s="61">
        <f t="shared" ref="H129" si="284">(IF(D129="SHORT",E129-F129,IF(D129="LONG",F129-E129)))*C129</f>
        <v>-17490.000000000055</v>
      </c>
      <c r="I129" s="62"/>
      <c r="J129" s="63">
        <f t="shared" ref="J129" si="285">(H129+I129)/C129</f>
        <v>-29.150000000000091</v>
      </c>
      <c r="K129" s="64">
        <f t="shared" ref="K129" si="286">SUM(H129:I129)</f>
        <v>-17490.000000000055</v>
      </c>
    </row>
    <row r="130" spans="1:11" s="65" customFormat="1" ht="15.75" customHeight="1">
      <c r="A130" s="58">
        <v>43200</v>
      </c>
      <c r="B130" s="66" t="s">
        <v>472</v>
      </c>
      <c r="C130" s="59">
        <v>3964</v>
      </c>
      <c r="D130" s="66" t="s">
        <v>15</v>
      </c>
      <c r="E130" s="60">
        <v>113.5</v>
      </c>
      <c r="F130" s="60">
        <v>112.3</v>
      </c>
      <c r="G130" s="60"/>
      <c r="H130" s="61">
        <f t="shared" ref="H130:H131" si="287">(IF(D130="SHORT",E130-F130,IF(D130="LONG",F130-E130)))*C130</f>
        <v>-4756.8000000000111</v>
      </c>
      <c r="I130" s="62"/>
      <c r="J130" s="63">
        <f t="shared" ref="J130:J131" si="288">(H130+I130)/C130</f>
        <v>-1.2000000000000028</v>
      </c>
      <c r="K130" s="64">
        <f t="shared" ref="K130:K131" si="289">SUM(H130:I130)</f>
        <v>-4756.8000000000111</v>
      </c>
    </row>
    <row r="131" spans="1:11" s="65" customFormat="1" ht="15.75" customHeight="1">
      <c r="A131" s="58">
        <v>43200</v>
      </c>
      <c r="B131" s="66" t="s">
        <v>471</v>
      </c>
      <c r="C131" s="59">
        <v>3400</v>
      </c>
      <c r="D131" s="66" t="s">
        <v>15</v>
      </c>
      <c r="E131" s="60">
        <v>385.15</v>
      </c>
      <c r="F131" s="60">
        <v>389.75</v>
      </c>
      <c r="G131" s="60"/>
      <c r="H131" s="61">
        <f t="shared" si="287"/>
        <v>15640.000000000076</v>
      </c>
      <c r="I131" s="62"/>
      <c r="J131" s="63">
        <f t="shared" si="288"/>
        <v>4.6000000000000227</v>
      </c>
      <c r="K131" s="64">
        <f t="shared" si="289"/>
        <v>15640.000000000076</v>
      </c>
    </row>
    <row r="132" spans="1:11" s="65" customFormat="1" ht="15.75" customHeight="1">
      <c r="A132" s="58">
        <v>43199</v>
      </c>
      <c r="B132" s="66" t="s">
        <v>470</v>
      </c>
      <c r="C132" s="59">
        <v>14000</v>
      </c>
      <c r="D132" s="66" t="s">
        <v>15</v>
      </c>
      <c r="E132" s="60">
        <v>75.05</v>
      </c>
      <c r="F132" s="60">
        <v>74.25</v>
      </c>
      <c r="G132" s="60"/>
      <c r="H132" s="61">
        <f t="shared" ref="H132" si="290">(IF(D132="SHORT",E132-F132,IF(D132="LONG",F132-E132)))*C132</f>
        <v>-11199.99999999996</v>
      </c>
      <c r="I132" s="62"/>
      <c r="J132" s="63">
        <f t="shared" ref="J132" si="291">(H132+I132)/C132</f>
        <v>-0.79999999999999716</v>
      </c>
      <c r="K132" s="64">
        <f t="shared" ref="K132" si="292">SUM(H132:I132)</f>
        <v>-11199.99999999996</v>
      </c>
    </row>
    <row r="133" spans="1:11" s="53" customFormat="1" ht="15.75" customHeight="1">
      <c r="A133" s="46">
        <v>43196</v>
      </c>
      <c r="B133" s="47" t="s">
        <v>469</v>
      </c>
      <c r="C133" s="47">
        <v>5000</v>
      </c>
      <c r="D133" s="47" t="s">
        <v>15</v>
      </c>
      <c r="E133" s="48">
        <v>241.8</v>
      </c>
      <c r="F133" s="48">
        <v>244.8</v>
      </c>
      <c r="G133" s="48">
        <v>248.8</v>
      </c>
      <c r="H133" s="49">
        <f t="shared" ref="H133" si="293">(IF(D133="SHORT",E133-F133,IF(D133="LONG",F133-E133)))*C133</f>
        <v>15000</v>
      </c>
      <c r="I133" s="50">
        <f>(IF(D133="SHORT",IF(G133="",0,E133-G133),IF(D133="LONG",IF(G133="",0,G133-F133))))*C133</f>
        <v>20000</v>
      </c>
      <c r="J133" s="51">
        <f t="shared" ref="J133" si="294">(H133+I133)/C133</f>
        <v>7</v>
      </c>
      <c r="K133" s="52">
        <f t="shared" ref="K133" si="295">SUM(H133:I133)</f>
        <v>35000</v>
      </c>
    </row>
    <row r="134" spans="1:11" s="65" customFormat="1" ht="15.75" customHeight="1">
      <c r="A134" s="58">
        <v>43195</v>
      </c>
      <c r="B134" s="66" t="s">
        <v>468</v>
      </c>
      <c r="C134" s="59">
        <v>458</v>
      </c>
      <c r="D134" s="66" t="s">
        <v>15</v>
      </c>
      <c r="E134" s="60">
        <v>1089.95</v>
      </c>
      <c r="F134" s="60">
        <v>1103.55</v>
      </c>
      <c r="G134" s="60"/>
      <c r="H134" s="61">
        <f t="shared" ref="H134:H135" si="296">(IF(D134="SHORT",E134-F134,IF(D134="LONG",F134-E134)))*C134</f>
        <v>6228.7999999999583</v>
      </c>
      <c r="I134" s="62"/>
      <c r="J134" s="63">
        <f t="shared" ref="J134:J135" si="297">(H134+I134)/C134</f>
        <v>13.599999999999909</v>
      </c>
      <c r="K134" s="64">
        <f t="shared" ref="K134:K135" si="298">SUM(H134:I134)</f>
        <v>6228.7999999999583</v>
      </c>
    </row>
    <row r="135" spans="1:11" s="65" customFormat="1" ht="15.75" customHeight="1">
      <c r="A135" s="58">
        <v>43195</v>
      </c>
      <c r="B135" s="66" t="s">
        <v>462</v>
      </c>
      <c r="C135" s="59">
        <v>1000</v>
      </c>
      <c r="D135" s="66" t="s">
        <v>15</v>
      </c>
      <c r="E135" s="60">
        <v>1907</v>
      </c>
      <c r="F135" s="60">
        <v>1919</v>
      </c>
      <c r="G135" s="60"/>
      <c r="H135" s="61">
        <f t="shared" si="296"/>
        <v>12000</v>
      </c>
      <c r="I135" s="62"/>
      <c r="J135" s="63">
        <f t="shared" si="297"/>
        <v>12</v>
      </c>
      <c r="K135" s="64">
        <f t="shared" si="298"/>
        <v>12000</v>
      </c>
    </row>
    <row r="136" spans="1:11" s="57" customFormat="1" ht="22.5" customHeight="1">
      <c r="A136" s="54"/>
      <c r="B136" s="55"/>
      <c r="C136" s="55"/>
      <c r="D136" s="55"/>
      <c r="E136" s="55"/>
      <c r="F136" s="55"/>
      <c r="G136" s="55"/>
      <c r="H136" s="82" t="s">
        <v>458</v>
      </c>
      <c r="I136" s="83"/>
      <c r="J136" s="84"/>
      <c r="K136" s="56">
        <f>SUM(K120:K135)</f>
        <v>147268.74999999994</v>
      </c>
    </row>
    <row r="137" spans="1:11" s="65" customFormat="1" ht="15.75" customHeight="1">
      <c r="A137" s="58">
        <v>43186</v>
      </c>
      <c r="B137" s="66" t="s">
        <v>467</v>
      </c>
      <c r="C137" s="59">
        <v>1000</v>
      </c>
      <c r="D137" s="66" t="s">
        <v>39</v>
      </c>
      <c r="E137" s="60">
        <v>1461</v>
      </c>
      <c r="F137" s="60">
        <v>1442.05</v>
      </c>
      <c r="G137" s="60"/>
      <c r="H137" s="61">
        <f t="shared" ref="H137" si="299">(IF(D137="SHORT",E137-F137,IF(D137="LONG",F137-E137)))*C137</f>
        <v>18950.000000000044</v>
      </c>
      <c r="I137" s="62"/>
      <c r="J137" s="63">
        <f t="shared" ref="J137" si="300">(H137+I137)/C137</f>
        <v>18.950000000000042</v>
      </c>
      <c r="K137" s="64">
        <f t="shared" ref="K137" si="301">SUM(H137:I137)</f>
        <v>18950.000000000044</v>
      </c>
    </row>
    <row r="138" spans="1:11" s="65" customFormat="1" ht="15.75" customHeight="1">
      <c r="A138" s="58">
        <v>43185</v>
      </c>
      <c r="B138" s="66" t="s">
        <v>466</v>
      </c>
      <c r="C138" s="59">
        <v>2796</v>
      </c>
      <c r="D138" s="66" t="s">
        <v>15</v>
      </c>
      <c r="E138" s="60">
        <v>178.8</v>
      </c>
      <c r="F138" s="60">
        <v>179.3</v>
      </c>
      <c r="G138" s="60"/>
      <c r="H138" s="61">
        <f t="shared" ref="H138:H139" si="302">(IF(D138="SHORT",E138-F138,IF(D138="LONG",F138-E138)))*C138</f>
        <v>1398</v>
      </c>
      <c r="I138" s="62"/>
      <c r="J138" s="63">
        <f t="shared" ref="J138:J139" si="303">(H138+I138)/C138</f>
        <v>0.5</v>
      </c>
      <c r="K138" s="64">
        <f t="shared" ref="K138:K139" si="304">SUM(H138:I138)</f>
        <v>1398</v>
      </c>
    </row>
    <row r="139" spans="1:11" s="53" customFormat="1" ht="15.75" customHeight="1">
      <c r="A139" s="46">
        <v>43185</v>
      </c>
      <c r="B139" s="47" t="s">
        <v>465</v>
      </c>
      <c r="C139" s="47">
        <v>7000</v>
      </c>
      <c r="D139" s="47" t="s">
        <v>15</v>
      </c>
      <c r="E139" s="48">
        <v>211.2</v>
      </c>
      <c r="F139" s="48">
        <v>214.05</v>
      </c>
      <c r="G139" s="48">
        <v>217.4</v>
      </c>
      <c r="H139" s="49">
        <f t="shared" si="302"/>
        <v>19950.00000000016</v>
      </c>
      <c r="I139" s="50">
        <f>(IF(D139="SHORT",IF(G139="",0,E139-G139),IF(D139="LONG",IF(G139="",0,G139-F139))))*C139</f>
        <v>23449.99999999996</v>
      </c>
      <c r="J139" s="51">
        <f t="shared" si="303"/>
        <v>6.2000000000000171</v>
      </c>
      <c r="K139" s="52">
        <f t="shared" si="304"/>
        <v>43400.000000000116</v>
      </c>
    </row>
    <row r="140" spans="1:11" s="65" customFormat="1" ht="15.75" customHeight="1">
      <c r="A140" s="58">
        <v>43182</v>
      </c>
      <c r="B140" s="66" t="s">
        <v>464</v>
      </c>
      <c r="C140" s="59">
        <v>28000</v>
      </c>
      <c r="D140" s="66" t="s">
        <v>39</v>
      </c>
      <c r="E140" s="60">
        <v>22.95</v>
      </c>
      <c r="F140" s="60">
        <v>23.25</v>
      </c>
      <c r="G140" s="60"/>
      <c r="H140" s="61">
        <f t="shared" ref="H140:H141" si="305">(IF(D140="SHORT",E140-F140,IF(D140="LONG",F140-E140)))*C140</f>
        <v>-8400.00000000002</v>
      </c>
      <c r="I140" s="62"/>
      <c r="J140" s="63">
        <f t="shared" ref="J140:J141" si="306">(H140+I140)/C140</f>
        <v>-0.30000000000000071</v>
      </c>
      <c r="K140" s="64">
        <f t="shared" ref="K140:K141" si="307">SUM(H140:I140)</f>
        <v>-8400.00000000002</v>
      </c>
    </row>
    <row r="141" spans="1:11" s="65" customFormat="1" ht="15.75" customHeight="1">
      <c r="A141" s="58">
        <v>43182</v>
      </c>
      <c r="B141" s="66" t="s">
        <v>463</v>
      </c>
      <c r="C141" s="59">
        <v>830</v>
      </c>
      <c r="D141" s="59" t="s">
        <v>15</v>
      </c>
      <c r="E141" s="60">
        <v>602.4</v>
      </c>
      <c r="F141" s="60">
        <v>609.9</v>
      </c>
      <c r="G141" s="60"/>
      <c r="H141" s="61">
        <f t="shared" si="305"/>
        <v>6225</v>
      </c>
      <c r="I141" s="62"/>
      <c r="J141" s="63">
        <f t="shared" si="306"/>
        <v>7.5</v>
      </c>
      <c r="K141" s="64">
        <f t="shared" si="307"/>
        <v>6225</v>
      </c>
    </row>
    <row r="142" spans="1:11" s="53" customFormat="1" ht="15.75" customHeight="1">
      <c r="A142" s="46">
        <v>43181</v>
      </c>
      <c r="B142" s="47" t="s">
        <v>461</v>
      </c>
      <c r="C142" s="47">
        <v>3000</v>
      </c>
      <c r="D142" s="47" t="s">
        <v>39</v>
      </c>
      <c r="E142" s="48">
        <v>343.75</v>
      </c>
      <c r="F142" s="48">
        <v>334.85</v>
      </c>
      <c r="G142" s="48"/>
      <c r="H142" s="49">
        <f t="shared" ref="H142" si="308">(IF(D142="SHORT",E142-F142,IF(D142="LONG",F142-E142)))*C142</f>
        <v>26699.999999999931</v>
      </c>
      <c r="I142" s="50"/>
      <c r="J142" s="51">
        <f t="shared" ref="J142" si="309">(H142+I142)/C142</f>
        <v>8.8999999999999773</v>
      </c>
      <c r="K142" s="52">
        <f t="shared" ref="K142" si="310">SUM(H142:I142)</f>
        <v>26699.999999999931</v>
      </c>
    </row>
    <row r="143" spans="1:11" s="53" customFormat="1" ht="15.75" customHeight="1">
      <c r="A143" s="46">
        <v>43178</v>
      </c>
      <c r="B143" s="47" t="s">
        <v>461</v>
      </c>
      <c r="C143" s="47">
        <v>3000</v>
      </c>
      <c r="D143" s="47" t="s">
        <v>39</v>
      </c>
      <c r="E143" s="48">
        <v>369.6</v>
      </c>
      <c r="F143" s="48">
        <v>364.95</v>
      </c>
      <c r="G143" s="48">
        <v>360.4</v>
      </c>
      <c r="H143" s="49">
        <f t="shared" ref="H143" si="311">(IF(D143="SHORT",E143-F143,IF(D143="LONG",F143-E143)))*C143</f>
        <v>13950.000000000102</v>
      </c>
      <c r="I143" s="50">
        <f>(IF(D143="SHORT",IF(G143="",0,E143-G143),IF(D143="LONG",IF(G143="",0,G143-F143))))*C143</f>
        <v>27600.000000000138</v>
      </c>
      <c r="J143" s="51">
        <f t="shared" ref="J143" si="312">(H143+I143)/C143</f>
        <v>13.85000000000008</v>
      </c>
      <c r="K143" s="52">
        <f t="shared" ref="K143" si="313">SUM(H143:I143)</f>
        <v>41550.00000000024</v>
      </c>
    </row>
    <row r="144" spans="1:11" s="65" customFormat="1" ht="15.75" customHeight="1">
      <c r="A144" s="58">
        <v>43173</v>
      </c>
      <c r="B144" s="59" t="s">
        <v>462</v>
      </c>
      <c r="C144" s="59">
        <v>1000</v>
      </c>
      <c r="D144" s="59" t="s">
        <v>15</v>
      </c>
      <c r="E144" s="60">
        <v>1862.8</v>
      </c>
      <c r="F144" s="60">
        <v>1886.1</v>
      </c>
      <c r="G144" s="60"/>
      <c r="H144" s="61">
        <f t="shared" ref="H144" si="314">(IF(D144="SHORT",E144-F144,IF(D144="LONG",F144-E144)))*C144</f>
        <v>23299.999999999956</v>
      </c>
      <c r="I144" s="62"/>
      <c r="J144" s="63">
        <f t="shared" ref="J144" si="315">(H144+I144)/C144</f>
        <v>23.299999999999958</v>
      </c>
      <c r="K144" s="64">
        <f t="shared" ref="K144" si="316">SUM(H144:I144)</f>
        <v>23299.999999999956</v>
      </c>
    </row>
    <row r="145" spans="1:11" s="53" customFormat="1" ht="15.75" customHeight="1">
      <c r="A145" s="46">
        <v>43165</v>
      </c>
      <c r="B145" s="47" t="s">
        <v>460</v>
      </c>
      <c r="C145" s="47">
        <v>9000</v>
      </c>
      <c r="D145" s="47" t="s">
        <v>39</v>
      </c>
      <c r="E145" s="48">
        <v>276.45</v>
      </c>
      <c r="F145" s="48">
        <v>273</v>
      </c>
      <c r="G145" s="48">
        <v>269.05</v>
      </c>
      <c r="H145" s="49">
        <f t="shared" ref="H145" si="317">(IF(D145="SHORT",E145-F145,IF(D145="LONG",F145-E145)))*C145</f>
        <v>31049.999999999898</v>
      </c>
      <c r="I145" s="50">
        <f>(IF(D145="SHORT",IF(G145="",0,E145-G145),IF(D145="LONG",IF(G145="",0,G145-F145))))*C145</f>
        <v>66599.999999999796</v>
      </c>
      <c r="J145" s="51">
        <f t="shared" ref="J145" si="318">(H145+I145)/C145</f>
        <v>10.849999999999966</v>
      </c>
      <c r="K145" s="52">
        <f t="shared" ref="K145" si="319">SUM(H145:I145)</f>
        <v>97649.999999999694</v>
      </c>
    </row>
    <row r="146" spans="1:11" s="53" customFormat="1" ht="15.75" customHeight="1">
      <c r="A146" s="46">
        <v>43164</v>
      </c>
      <c r="B146" s="47" t="s">
        <v>459</v>
      </c>
      <c r="C146" s="47">
        <v>2500</v>
      </c>
      <c r="D146" s="47" t="s">
        <v>15</v>
      </c>
      <c r="E146" s="48">
        <v>435.85</v>
      </c>
      <c r="F146" s="48">
        <v>441.25</v>
      </c>
      <c r="G146" s="48">
        <v>447.7</v>
      </c>
      <c r="H146" s="49">
        <f t="shared" ref="H146" si="320">(IF(D146="SHORT",E146-F146,IF(D146="LONG",F146-E146)))*C146</f>
        <v>13499.999999999944</v>
      </c>
      <c r="I146" s="50">
        <f>(IF(D146="SHORT",IF(G146="",0,E146-G146),IF(D146="LONG",IF(G146="",0,G146-F146))))*C146</f>
        <v>16124.999999999971</v>
      </c>
      <c r="J146" s="51">
        <f t="shared" ref="J146" si="321">(H146+I146)/C146</f>
        <v>11.849999999999966</v>
      </c>
      <c r="K146" s="52">
        <f t="shared" ref="K146" si="322">SUM(H146:I146)</f>
        <v>29624.999999999913</v>
      </c>
    </row>
    <row r="147" spans="1:11" s="53" customFormat="1" ht="15.75" customHeight="1">
      <c r="A147" s="46">
        <v>43160</v>
      </c>
      <c r="B147" s="47" t="s">
        <v>457</v>
      </c>
      <c r="C147" s="47">
        <v>1000</v>
      </c>
      <c r="D147" s="47" t="s">
        <v>39</v>
      </c>
      <c r="E147" s="48">
        <v>879.6</v>
      </c>
      <c r="F147" s="48">
        <v>868.8</v>
      </c>
      <c r="G147" s="48">
        <v>856.15</v>
      </c>
      <c r="H147" s="49">
        <f t="shared" ref="H147" si="323">(IF(D147="SHORT",E147-F147,IF(D147="LONG",F147-E147)))*C147</f>
        <v>10800.000000000069</v>
      </c>
      <c r="I147" s="50">
        <f>(IF(D147="SHORT",IF(G147="",0,E147-G147),IF(D147="LONG",IF(G147="",0,G147-F147))))*C147</f>
        <v>23450.000000000044</v>
      </c>
      <c r="J147" s="51">
        <f t="shared" ref="J147" si="324">(H147+I147)/C147</f>
        <v>34.250000000000114</v>
      </c>
      <c r="K147" s="52">
        <f t="shared" ref="K147" si="325">SUM(H147:I147)</f>
        <v>34250.000000000116</v>
      </c>
    </row>
    <row r="148" spans="1:11" s="57" customFormat="1" ht="22.5" customHeight="1">
      <c r="A148" s="54"/>
      <c r="B148" s="55"/>
      <c r="C148" s="55"/>
      <c r="D148" s="55"/>
      <c r="E148" s="55"/>
      <c r="F148" s="55"/>
      <c r="G148" s="55"/>
      <c r="H148" s="82" t="s">
        <v>458</v>
      </c>
      <c r="I148" s="83"/>
      <c r="J148" s="84"/>
      <c r="K148" s="56">
        <f>SUM(K137:K147)</f>
        <v>314648</v>
      </c>
    </row>
  </sheetData>
  <mergeCells count="17">
    <mergeCell ref="H42:J42"/>
    <mergeCell ref="H24:J24"/>
    <mergeCell ref="H10:J10"/>
    <mergeCell ref="H5:I5"/>
    <mergeCell ref="H148:J148"/>
    <mergeCell ref="H136:J136"/>
    <mergeCell ref="H119:J119"/>
    <mergeCell ref="H103:J103"/>
    <mergeCell ref="H90:J90"/>
    <mergeCell ref="H70:J70"/>
    <mergeCell ref="H51:J51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pageSetup orientation="portrait" r:id="rId1"/>
  <ignoredErrors>
    <ignoredError sqref="K1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65.25" customHeight="1" thickBot="1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s="1" customFormat="1">
      <c r="A3" s="93" t="s">
        <v>1</v>
      </c>
      <c r="B3" s="95" t="s">
        <v>2</v>
      </c>
      <c r="C3" s="95" t="s">
        <v>3</v>
      </c>
      <c r="D3" s="97" t="s">
        <v>4</v>
      </c>
      <c r="E3" s="97" t="s">
        <v>435</v>
      </c>
      <c r="F3" s="99" t="s">
        <v>5</v>
      </c>
      <c r="G3" s="99"/>
      <c r="H3" s="99"/>
      <c r="I3" s="99" t="s">
        <v>6</v>
      </c>
      <c r="J3" s="99"/>
      <c r="K3" s="99"/>
      <c r="L3" s="31" t="s">
        <v>7</v>
      </c>
    </row>
    <row r="4" spans="1:12" s="1" customFormat="1" ht="15.75" thickBot="1">
      <c r="A4" s="94"/>
      <c r="B4" s="96"/>
      <c r="C4" s="96"/>
      <c r="D4" s="98"/>
      <c r="E4" s="98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100"/>
      <c r="B3935" s="100"/>
      <c r="C3935" s="100"/>
      <c r="D3935" s="100"/>
      <c r="E3935" s="100"/>
      <c r="F3935" s="100"/>
      <c r="G3935" s="100"/>
      <c r="H3935" s="100"/>
      <c r="I3935" s="100"/>
      <c r="J3935" s="100"/>
      <c r="K3935" s="28"/>
      <c r="L3935" s="29"/>
    </row>
  </sheetData>
  <mergeCells count="13">
    <mergeCell ref="A3935:B3935"/>
    <mergeCell ref="C3935:D3935"/>
    <mergeCell ref="E3935:F3935"/>
    <mergeCell ref="G3935:H3935"/>
    <mergeCell ref="I3935:J393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01" t="s">
        <v>527</v>
      </c>
      <c r="B1" s="102"/>
      <c r="C1" s="102"/>
      <c r="D1" s="102"/>
    </row>
    <row r="2" spans="1:4" ht="15.75">
      <c r="A2" s="67" t="s">
        <v>528</v>
      </c>
      <c r="B2" s="67" t="s">
        <v>529</v>
      </c>
      <c r="C2" s="67" t="s">
        <v>530</v>
      </c>
      <c r="D2" s="67" t="s">
        <v>531</v>
      </c>
    </row>
    <row r="3" spans="1:4" ht="15.75">
      <c r="A3" s="68" t="s">
        <v>532</v>
      </c>
      <c r="B3" s="69">
        <v>200000</v>
      </c>
      <c r="C3" s="68">
        <v>194338</v>
      </c>
      <c r="D3" s="70">
        <f t="shared" ref="D3:D6" si="0">C3/B3</f>
        <v>0.97169000000000005</v>
      </c>
    </row>
    <row r="4" spans="1:4" ht="15.75">
      <c r="A4" s="68" t="s">
        <v>533</v>
      </c>
      <c r="B4" s="69">
        <v>200000</v>
      </c>
      <c r="C4" s="68">
        <v>281355</v>
      </c>
      <c r="D4" s="70">
        <f t="shared" si="0"/>
        <v>1.4067750000000001</v>
      </c>
    </row>
    <row r="5" spans="1:4" ht="15.75">
      <c r="A5" s="68" t="s">
        <v>534</v>
      </c>
      <c r="B5" s="69">
        <v>200000</v>
      </c>
      <c r="C5" s="68">
        <v>227461</v>
      </c>
      <c r="D5" s="70">
        <f t="shared" si="0"/>
        <v>1.137305</v>
      </c>
    </row>
    <row r="6" spans="1:4" ht="15.75">
      <c r="A6" s="68" t="s">
        <v>542</v>
      </c>
      <c r="B6" s="69">
        <v>200000</v>
      </c>
      <c r="C6" s="68">
        <v>137443</v>
      </c>
      <c r="D6" s="70">
        <f t="shared" si="0"/>
        <v>0.68721500000000002</v>
      </c>
    </row>
    <row r="7" spans="1:4" ht="15.75">
      <c r="A7" s="68" t="s">
        <v>549</v>
      </c>
      <c r="B7" s="69">
        <v>200000</v>
      </c>
      <c r="C7" s="68">
        <v>330928</v>
      </c>
      <c r="D7" s="70">
        <f t="shared" ref="D7" si="1">C7/B7</f>
        <v>1.6546400000000001</v>
      </c>
    </row>
    <row r="8" spans="1:4" ht="15.75">
      <c r="A8" s="68" t="s">
        <v>559</v>
      </c>
      <c r="B8" s="69">
        <v>200000</v>
      </c>
      <c r="C8" s="68">
        <v>95450</v>
      </c>
      <c r="D8" s="70">
        <f t="shared" ref="D8" si="2">C8/B8</f>
        <v>0.47725000000000001</v>
      </c>
    </row>
    <row r="9" spans="1:4" ht="15.75">
      <c r="A9" s="68"/>
      <c r="B9" s="69"/>
      <c r="C9" s="68"/>
      <c r="D9" s="70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BTST--STBT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2018-12-06T11:20:42Z</dcterms:modified>
</cp:coreProperties>
</file>