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Sheet1!$A$5:$L$68</definedName>
  </definedNames>
  <calcPr calcId="124519"/>
</workbook>
</file>

<file path=xl/calcChain.xml><?xml version="1.0" encoding="utf-8"?>
<calcChain xmlns="http://schemas.openxmlformats.org/spreadsheetml/2006/main">
  <c r="K28" i="1"/>
  <c r="I10"/>
  <c r="L10" s="1"/>
  <c r="I9"/>
  <c r="K9" s="1"/>
  <c r="I11"/>
  <c r="L11" s="1"/>
  <c r="I12"/>
  <c r="K12" s="1"/>
  <c r="I13"/>
  <c r="L13" s="1"/>
  <c r="I14"/>
  <c r="K14" s="1"/>
  <c r="I6"/>
  <c r="K6" s="1"/>
  <c r="I7"/>
  <c r="K7" s="1"/>
  <c r="I8"/>
  <c r="L8" s="1"/>
  <c r="K8" l="1"/>
  <c r="K10"/>
  <c r="L9"/>
  <c r="K11"/>
  <c r="L12"/>
  <c r="K13"/>
  <c r="L14"/>
  <c r="L6"/>
  <c r="L7"/>
  <c r="I16"/>
  <c r="K16" s="1"/>
  <c r="I15"/>
  <c r="L15" s="1"/>
  <c r="I17"/>
  <c r="K17" s="1"/>
  <c r="I18"/>
  <c r="L18" s="1"/>
  <c r="I19"/>
  <c r="K19" s="1"/>
  <c r="J20"/>
  <c r="I20"/>
  <c r="L16" l="1"/>
  <c r="K15"/>
  <c r="L17"/>
  <c r="L19"/>
  <c r="K18"/>
  <c r="K20"/>
  <c r="L20"/>
  <c r="I21"/>
  <c r="L21" s="1"/>
  <c r="J22"/>
  <c r="I22"/>
  <c r="I23"/>
  <c r="L23" s="1"/>
  <c r="I24"/>
  <c r="K24" s="1"/>
  <c r="I25"/>
  <c r="L25" s="1"/>
  <c r="I26"/>
  <c r="L26" s="1"/>
  <c r="I27"/>
  <c r="L27" s="1"/>
  <c r="I29"/>
  <c r="L29" s="1"/>
  <c r="I31"/>
  <c r="L31" s="1"/>
  <c r="I30"/>
  <c r="L30" s="1"/>
  <c r="I33"/>
  <c r="K33" s="1"/>
  <c r="I32"/>
  <c r="K32" s="1"/>
  <c r="I34"/>
  <c r="L34" s="1"/>
  <c r="I35"/>
  <c r="L35" s="1"/>
  <c r="I37"/>
  <c r="L37" s="1"/>
  <c r="I36"/>
  <c r="L36" s="1"/>
  <c r="I38"/>
  <c r="L38" s="1"/>
  <c r="I39"/>
  <c r="L39" s="1"/>
  <c r="I43"/>
  <c r="I42"/>
  <c r="J41"/>
  <c r="I41"/>
  <c r="I40"/>
  <c r="I53"/>
  <c r="J52"/>
  <c r="I52"/>
  <c r="I51"/>
  <c r="I50"/>
  <c r="K50" s="1"/>
  <c r="I49"/>
  <c r="I48"/>
  <c r="I47"/>
  <c r="I46"/>
  <c r="K46" s="1"/>
  <c r="I45"/>
  <c r="I44"/>
  <c r="I67"/>
  <c r="J66"/>
  <c r="I66"/>
  <c r="I65"/>
  <c r="K65" s="1"/>
  <c r="I64"/>
  <c r="I63"/>
  <c r="I62"/>
  <c r="I61"/>
  <c r="I60"/>
  <c r="K60" s="1"/>
  <c r="I59"/>
  <c r="I58"/>
  <c r="J57"/>
  <c r="I57"/>
  <c r="I56"/>
  <c r="K56" s="1"/>
  <c r="J55"/>
  <c r="I55"/>
  <c r="J54"/>
  <c r="I54"/>
  <c r="K22" l="1"/>
  <c r="K21"/>
  <c r="L22"/>
  <c r="K23"/>
  <c r="K27"/>
  <c r="K26"/>
  <c r="L24"/>
  <c r="K25"/>
  <c r="K38"/>
  <c r="K30"/>
  <c r="K37"/>
  <c r="K29"/>
  <c r="K31"/>
  <c r="L32"/>
  <c r="L33"/>
  <c r="K34"/>
  <c r="K35"/>
  <c r="K36"/>
  <c r="K39"/>
  <c r="L40"/>
  <c r="K40"/>
  <c r="L41"/>
  <c r="K41"/>
  <c r="K42"/>
  <c r="L42"/>
  <c r="K43"/>
  <c r="L43"/>
  <c r="L44"/>
  <c r="K44"/>
  <c r="L45"/>
  <c r="K45"/>
  <c r="L46"/>
  <c r="K47"/>
  <c r="L47"/>
  <c r="L48"/>
  <c r="K48"/>
  <c r="L49"/>
  <c r="K49"/>
  <c r="L50"/>
  <c r="L51"/>
  <c r="K51"/>
  <c r="L52"/>
  <c r="K52"/>
  <c r="K53"/>
  <c r="L53"/>
  <c r="K55"/>
  <c r="L56"/>
  <c r="K54"/>
  <c r="L54"/>
  <c r="L55"/>
  <c r="L57"/>
  <c r="K57"/>
  <c r="K58"/>
  <c r="L58"/>
  <c r="K59"/>
  <c r="L59"/>
  <c r="L60"/>
  <c r="K61"/>
  <c r="L61"/>
  <c r="K62"/>
  <c r="L62"/>
  <c r="K63"/>
  <c r="L63"/>
  <c r="K64"/>
  <c r="L64"/>
  <c r="L65"/>
  <c r="K66"/>
  <c r="L66"/>
  <c r="L67"/>
  <c r="K67"/>
  <c r="K68" l="1"/>
</calcChain>
</file>

<file path=xl/sharedStrings.xml><?xml version="1.0" encoding="utf-8"?>
<sst xmlns="http://schemas.openxmlformats.org/spreadsheetml/2006/main" count="199" uniqueCount="74">
  <si>
    <t>PRODUCT : HNI CALLS</t>
  </si>
  <si>
    <t>INVESTMENT AMOUNT</t>
  </si>
  <si>
    <t>2,00,000</t>
  </si>
  <si>
    <t>DATE</t>
  </si>
  <si>
    <t>SCRIP</t>
  </si>
  <si>
    <t>SEGMENT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</si>
  <si>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</si>
  <si>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</si>
  <si>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</si>
  <si>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</si>
  <si>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</si>
  <si>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</si>
  <si>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</si>
  <si>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</si>
  <si>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PCJ</t>
  </si>
  <si>
    <t>FUTURE</t>
  </si>
  <si>
    <t>LONG</t>
  </si>
  <si>
    <t>OPTION</t>
  </si>
  <si>
    <t>CADILA</t>
  </si>
  <si>
    <t>CASH</t>
  </si>
  <si>
    <t>GITANJALI</t>
  </si>
  <si>
    <t>CHOLA</t>
  </si>
  <si>
    <t>BRITANNIA</t>
  </si>
  <si>
    <t>BHARATFIN FUT</t>
  </si>
  <si>
    <t>NATIONALUM</t>
  </si>
  <si>
    <t>SHORT</t>
  </si>
  <si>
    <t>ARVIND 400 PE</t>
  </si>
  <si>
    <t>TATASTEEL</t>
  </si>
  <si>
    <t>BPCL</t>
  </si>
  <si>
    <t>EQUITAS</t>
  </si>
  <si>
    <t>BAJAJ-AUTO</t>
  </si>
  <si>
    <t>KOTAKBANK 1060 CE</t>
  </si>
  <si>
    <t>BANKBARODA</t>
  </si>
  <si>
    <t>RELINFRA 440 PE</t>
  </si>
  <si>
    <t>TATASTEEL 640 PE</t>
  </si>
  <si>
    <t>PNB</t>
  </si>
  <si>
    <t>DCBBANK</t>
  </si>
  <si>
    <t>JETAIRWAYS</t>
  </si>
  <si>
    <t>ALBK</t>
  </si>
  <si>
    <t>VOLTAS</t>
  </si>
  <si>
    <t>RELINFRA</t>
  </si>
  <si>
    <t>REC 140 CE</t>
  </si>
  <si>
    <t>POWERGRID</t>
  </si>
  <si>
    <t>BEML</t>
  </si>
  <si>
    <t>POWERGRID 200 CE</t>
  </si>
  <si>
    <t>ESCORTS</t>
  </si>
  <si>
    <t>UPL</t>
  </si>
  <si>
    <t>RECLTD</t>
  </si>
  <si>
    <t>CONCOR</t>
  </si>
  <si>
    <t>CASTROL 200 CE</t>
  </si>
  <si>
    <t>HEG</t>
  </si>
  <si>
    <t>SOBHA</t>
  </si>
  <si>
    <t>DLF</t>
  </si>
  <si>
    <t>NIIT</t>
  </si>
  <si>
    <t>RELINFRA 480 CE</t>
  </si>
  <si>
    <t>TOTAL PROFIT</t>
  </si>
  <si>
    <t>VOLTAMP</t>
  </si>
  <si>
    <t>INDIANB 320 PE</t>
  </si>
  <si>
    <t>DABUR</t>
  </si>
  <si>
    <t>REPCOHOME</t>
  </si>
  <si>
    <t>BANKBARODA 130 PE</t>
  </si>
  <si>
    <t>MCDOWELL</t>
  </si>
  <si>
    <t>TATAMOTORS</t>
  </si>
  <si>
    <t>INDIAGLYCO</t>
  </si>
  <si>
    <t>SRTRANSFIN</t>
  </si>
  <si>
    <t>MINDTREE</t>
  </si>
  <si>
    <t>TATAELXSI</t>
  </si>
  <si>
    <t>TVSMOTOR</t>
  </si>
  <si>
    <t>FEDERALBNK</t>
  </si>
  <si>
    <t>PCJ 340 CE</t>
  </si>
  <si>
    <t>TITAN</t>
  </si>
  <si>
    <t>SYNDIBANK</t>
  </si>
  <si>
    <t>BANKINDIA 100 CE</t>
  </si>
  <si>
    <t>ULTRATECH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</si>
</sst>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2" borderId="0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167" fontId="12" fillId="0" borderId="5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167" fontId="15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119160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C4" sqref="C4:E4"/>
    </sheetView>
  </sheetViews>
  <sheetFormatPr defaultRowHeight="15"/>
  <cols>
    <col min="1" max="1" width="12.42578125" customWidth="1"/>
    <col min="2" max="2" width="21.85546875" customWidth="1"/>
    <col min="3" max="3" width="9.7109375" customWidth="1"/>
    <col min="4" max="4" width="7.85546875" customWidth="1"/>
    <col min="5" max="5" width="7.5703125" customWidth="1"/>
    <col min="6" max="6" width="9.28515625" customWidth="1"/>
    <col min="7" max="7" width="10.7109375" customWidth="1"/>
    <col min="8" max="8" width="9.7109375" customWidth="1"/>
    <col min="9" max="9" width="12" customWidth="1"/>
    <col min="10" max="10" width="11.85546875" customWidth="1"/>
    <col min="11" max="11" width="10.42578125" customWidth="1"/>
    <col min="12" max="12" width="13.42578125" customWidth="1"/>
  </cols>
  <sheetData>
    <row r="1" spans="1:12" ht="1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3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6.25">
      <c r="A4" s="28" t="s">
        <v>1</v>
      </c>
      <c r="B4" s="28"/>
      <c r="C4" s="28" t="s">
        <v>2</v>
      </c>
      <c r="D4" s="28"/>
      <c r="E4" s="28"/>
      <c r="F4" s="29"/>
      <c r="G4" s="29"/>
      <c r="H4" s="29"/>
      <c r="I4" s="30"/>
      <c r="J4" s="30"/>
      <c r="K4" s="1"/>
      <c r="L4" s="1"/>
    </row>
    <row r="5" spans="1:12" ht="15.7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6" t="s">
        <v>11</v>
      </c>
      <c r="J5" s="37"/>
      <c r="K5" s="4" t="s">
        <v>12</v>
      </c>
      <c r="L5" s="3" t="s">
        <v>13</v>
      </c>
    </row>
    <row r="6" spans="1:12" s="22" customFormat="1" ht="18" customHeight="1">
      <c r="A6" s="14">
        <v>43182</v>
      </c>
      <c r="B6" s="23" t="s">
        <v>70</v>
      </c>
      <c r="C6" s="23" t="s">
        <v>15</v>
      </c>
      <c r="D6" s="16">
        <v>4500</v>
      </c>
      <c r="E6" s="23" t="s">
        <v>16</v>
      </c>
      <c r="F6" s="17">
        <v>892.9</v>
      </c>
      <c r="G6" s="17">
        <v>897.7</v>
      </c>
      <c r="H6" s="17"/>
      <c r="I6" s="18">
        <f t="shared" ref="I6" si="0">(IF(E6="SHORT",F6-G6,IF(E6="LONG",G6-F6)))*D6</f>
        <v>21600.000000000306</v>
      </c>
      <c r="J6" s="19"/>
      <c r="K6" s="20">
        <f t="shared" ref="K6" si="1">(I6+J6)/D6</f>
        <v>4.8000000000000682</v>
      </c>
      <c r="L6" s="21">
        <f t="shared" ref="L6" si="2">SUM(I6:J6)</f>
        <v>21600.000000000306</v>
      </c>
    </row>
    <row r="7" spans="1:12" s="22" customFormat="1" ht="18" customHeight="1">
      <c r="A7" s="14">
        <v>43181</v>
      </c>
      <c r="B7" s="23" t="s">
        <v>69</v>
      </c>
      <c r="C7" s="23" t="s">
        <v>17</v>
      </c>
      <c r="D7" s="16">
        <v>7500</v>
      </c>
      <c r="E7" s="23" t="s">
        <v>16</v>
      </c>
      <c r="F7" s="17">
        <v>8.6999999999999993</v>
      </c>
      <c r="G7" s="17">
        <v>10.95</v>
      </c>
      <c r="H7" s="17"/>
      <c r="I7" s="18">
        <f t="shared" ref="I7" si="3">(IF(E7="SHORT",F7-G7,IF(E7="LONG",G7-F7)))*D7</f>
        <v>16875</v>
      </c>
      <c r="J7" s="19"/>
      <c r="K7" s="20">
        <f t="shared" ref="K7" si="4">(I7+J7)/D7</f>
        <v>2.25</v>
      </c>
      <c r="L7" s="21">
        <f t="shared" ref="L7" si="5">SUM(I7:J7)</f>
        <v>16875</v>
      </c>
    </row>
    <row r="8" spans="1:12" s="22" customFormat="1" ht="18" customHeight="1">
      <c r="A8" s="14">
        <v>43181</v>
      </c>
      <c r="B8" s="23" t="s">
        <v>48</v>
      </c>
      <c r="C8" s="23" t="s">
        <v>15</v>
      </c>
      <c r="D8" s="16">
        <v>1875</v>
      </c>
      <c r="E8" s="23" t="s">
        <v>25</v>
      </c>
      <c r="F8" s="17">
        <v>1188</v>
      </c>
      <c r="G8" s="17">
        <v>1173.1500000000001</v>
      </c>
      <c r="H8" s="17"/>
      <c r="I8" s="18">
        <f t="shared" ref="I8:I9" si="6">(IF(E8="SHORT",F8-G8,IF(E8="LONG",G8-F8)))*D8</f>
        <v>27843.749999999829</v>
      </c>
      <c r="J8" s="19"/>
      <c r="K8" s="20">
        <f t="shared" ref="K8:K9" si="7">(I8+J8)/D8</f>
        <v>14.849999999999909</v>
      </c>
      <c r="L8" s="21">
        <f t="shared" ref="L8:L9" si="8">SUM(I8:J8)</f>
        <v>27843.749999999829</v>
      </c>
    </row>
    <row r="9" spans="1:12" s="22" customFormat="1" ht="18" customHeight="1">
      <c r="A9" s="14">
        <v>43181</v>
      </c>
      <c r="B9" s="23" t="s">
        <v>68</v>
      </c>
      <c r="C9" s="23" t="s">
        <v>19</v>
      </c>
      <c r="D9" s="16">
        <v>8796</v>
      </c>
      <c r="E9" s="23" t="s">
        <v>25</v>
      </c>
      <c r="F9" s="17">
        <v>90.95</v>
      </c>
      <c r="G9" s="17">
        <v>90.7</v>
      </c>
      <c r="H9" s="17"/>
      <c r="I9" s="18">
        <f t="shared" ref="I9" si="9">(IF(E9="SHORT",F9-G9,IF(E9="LONG",G9-F9)))*D9</f>
        <v>2199</v>
      </c>
      <c r="J9" s="19"/>
      <c r="K9" s="20">
        <f t="shared" ref="K9" si="10">(I9+J9)/D9</f>
        <v>0.25</v>
      </c>
      <c r="L9" s="21">
        <f t="shared" ref="L9" si="11">SUM(I9:J9)</f>
        <v>2199</v>
      </c>
    </row>
    <row r="10" spans="1:12" s="22" customFormat="1" ht="18" customHeight="1">
      <c r="A10" s="38">
        <v>43178</v>
      </c>
      <c r="B10" s="23" t="s">
        <v>73</v>
      </c>
      <c r="C10" s="23" t="s">
        <v>19</v>
      </c>
      <c r="D10" s="16">
        <v>249</v>
      </c>
      <c r="E10" s="23" t="s">
        <v>25</v>
      </c>
      <c r="F10" s="17">
        <v>4001</v>
      </c>
      <c r="G10" s="17">
        <v>3976</v>
      </c>
      <c r="H10" s="17"/>
      <c r="I10" s="18">
        <f t="shared" ref="I10" si="12">(IF(E10="SHORT",F10-G10,IF(E10="LONG",G10-F10)))*D10</f>
        <v>6225</v>
      </c>
      <c r="J10" s="19"/>
      <c r="K10" s="20">
        <f t="shared" ref="K10" si="13">(I10+J10)/D10</f>
        <v>25</v>
      </c>
      <c r="L10" s="21">
        <f t="shared" ref="L10" si="14">SUM(I10:J10)</f>
        <v>6225</v>
      </c>
    </row>
    <row r="11" spans="1:12" s="22" customFormat="1" ht="18" customHeight="1">
      <c r="A11" s="14">
        <v>43174</v>
      </c>
      <c r="B11" s="23" t="s">
        <v>61</v>
      </c>
      <c r="C11" s="23" t="s">
        <v>15</v>
      </c>
      <c r="D11" s="16">
        <v>750</v>
      </c>
      <c r="E11" s="23" t="s">
        <v>16</v>
      </c>
      <c r="F11" s="17">
        <v>3185</v>
      </c>
      <c r="G11" s="17">
        <v>3198</v>
      </c>
      <c r="H11" s="17"/>
      <c r="I11" s="18">
        <f t="shared" ref="I11" si="15">(IF(E11="SHORT",F11-G11,IF(E11="LONG",G11-F11)))*D11</f>
        <v>9750</v>
      </c>
      <c r="J11" s="19"/>
      <c r="K11" s="20">
        <f t="shared" ref="K11" si="16">(I11+J11)/D11</f>
        <v>13</v>
      </c>
      <c r="L11" s="21">
        <f t="shared" ref="L11" si="17">SUM(I11:J11)</f>
        <v>9750</v>
      </c>
    </row>
    <row r="12" spans="1:12" s="22" customFormat="1" ht="18" customHeight="1">
      <c r="A12" s="14">
        <v>43173</v>
      </c>
      <c r="B12" s="23" t="s">
        <v>72</v>
      </c>
      <c r="C12" s="23" t="s">
        <v>17</v>
      </c>
      <c r="D12" s="16">
        <v>30000</v>
      </c>
      <c r="E12" s="23" t="s">
        <v>16</v>
      </c>
      <c r="F12" s="17">
        <v>7.1</v>
      </c>
      <c r="G12" s="17">
        <v>7.85</v>
      </c>
      <c r="H12" s="17"/>
      <c r="I12" s="18">
        <f t="shared" ref="I12" si="18">(IF(E12="SHORT",F12-G12,IF(E12="LONG",G12-F12)))*D12</f>
        <v>22500</v>
      </c>
      <c r="J12" s="19"/>
      <c r="K12" s="20">
        <f t="shared" ref="K12" si="19">(I12+J12)/D12</f>
        <v>0.75</v>
      </c>
      <c r="L12" s="21">
        <f t="shared" ref="L12" si="20">SUM(I12:J12)</f>
        <v>22500</v>
      </c>
    </row>
    <row r="13" spans="1:12" s="22" customFormat="1" ht="18" customHeight="1">
      <c r="A13" s="14">
        <v>43173</v>
      </c>
      <c r="B13" s="23" t="s">
        <v>37</v>
      </c>
      <c r="C13" s="23" t="s">
        <v>19</v>
      </c>
      <c r="D13" s="16">
        <v>1427</v>
      </c>
      <c r="E13" s="23" t="s">
        <v>25</v>
      </c>
      <c r="F13" s="17">
        <v>700.4</v>
      </c>
      <c r="G13" s="17">
        <v>707.75</v>
      </c>
      <c r="H13" s="17"/>
      <c r="I13" s="18">
        <f t="shared" ref="I13" si="21">(IF(E13="SHORT",F13-G13,IF(E13="LONG",G13-F13)))*D13</f>
        <v>-10488.450000000032</v>
      </c>
      <c r="J13" s="19"/>
      <c r="K13" s="20">
        <f t="shared" ref="K13" si="22">(I13+J13)/D13</f>
        <v>-7.3500000000000218</v>
      </c>
      <c r="L13" s="21">
        <f t="shared" ref="L13" si="23">SUM(I13:J13)</f>
        <v>-10488.450000000032</v>
      </c>
    </row>
    <row r="14" spans="1:12" s="22" customFormat="1" ht="18" customHeight="1">
      <c r="A14" s="14">
        <v>43172</v>
      </c>
      <c r="B14" s="23" t="s">
        <v>71</v>
      </c>
      <c r="C14" s="23" t="s">
        <v>19</v>
      </c>
      <c r="D14" s="16">
        <v>17391</v>
      </c>
      <c r="E14" s="23" t="s">
        <v>16</v>
      </c>
      <c r="F14" s="17">
        <v>57.5</v>
      </c>
      <c r="G14" s="17">
        <v>58.35</v>
      </c>
      <c r="H14" s="17"/>
      <c r="I14" s="18">
        <f t="shared" ref="I14" si="24">(IF(E14="SHORT",F14-G14,IF(E14="LONG",G14-F14)))*D14</f>
        <v>14782.350000000024</v>
      </c>
      <c r="J14" s="19"/>
      <c r="K14" s="20">
        <f t="shared" ref="K14" si="25">(I14+J14)/D14</f>
        <v>0.85000000000000142</v>
      </c>
      <c r="L14" s="21">
        <f t="shared" ref="L14" si="26">SUM(I14:J14)</f>
        <v>14782.350000000024</v>
      </c>
    </row>
    <row r="15" spans="1:12" s="22" customFormat="1" ht="18" customHeight="1">
      <c r="A15" s="14">
        <v>43167</v>
      </c>
      <c r="B15" s="23" t="s">
        <v>67</v>
      </c>
      <c r="C15" s="23" t="s">
        <v>15</v>
      </c>
      <c r="D15" s="16">
        <v>6000</v>
      </c>
      <c r="E15" s="23" t="s">
        <v>16</v>
      </c>
      <c r="F15" s="17">
        <v>636.4</v>
      </c>
      <c r="G15" s="17">
        <v>644.95000000000005</v>
      </c>
      <c r="H15" s="17"/>
      <c r="I15" s="18">
        <f t="shared" ref="I15:I16" si="27">(IF(E15="SHORT",F15-G15,IF(E15="LONG",G15-F15)))*D15</f>
        <v>51300.000000000407</v>
      </c>
      <c r="J15" s="19"/>
      <c r="K15" s="20">
        <f t="shared" ref="K15:K16" si="28">(I15+J15)/D15</f>
        <v>8.5500000000000682</v>
      </c>
      <c r="L15" s="21">
        <f t="shared" ref="L15:L16" si="29">SUM(I15:J15)</f>
        <v>51300.000000000407</v>
      </c>
    </row>
    <row r="16" spans="1:12" s="22" customFormat="1" ht="18" customHeight="1">
      <c r="A16" s="14">
        <v>43167</v>
      </c>
      <c r="B16" s="23" t="s">
        <v>42</v>
      </c>
      <c r="C16" s="23" t="s">
        <v>15</v>
      </c>
      <c r="D16" s="16">
        <v>12000</v>
      </c>
      <c r="E16" s="23" t="s">
        <v>16</v>
      </c>
      <c r="F16" s="17">
        <v>195</v>
      </c>
      <c r="G16" s="17">
        <v>195.35</v>
      </c>
      <c r="H16" s="17"/>
      <c r="I16" s="18">
        <f t="shared" si="27"/>
        <v>4199.9999999999318</v>
      </c>
      <c r="J16" s="19"/>
      <c r="K16" s="20">
        <f t="shared" si="28"/>
        <v>0.34999999999999432</v>
      </c>
      <c r="L16" s="21">
        <f t="shared" si="29"/>
        <v>4199.9999999999318</v>
      </c>
    </row>
    <row r="17" spans="1:12" s="22" customFormat="1" ht="18" customHeight="1">
      <c r="A17" s="14">
        <v>43167</v>
      </c>
      <c r="B17" s="23" t="s">
        <v>66</v>
      </c>
      <c r="C17" s="23" t="s">
        <v>19</v>
      </c>
      <c r="D17" s="16">
        <v>999</v>
      </c>
      <c r="E17" s="23" t="s">
        <v>25</v>
      </c>
      <c r="F17" s="17">
        <v>1000.5</v>
      </c>
      <c r="G17" s="17">
        <v>1002.45</v>
      </c>
      <c r="H17" s="17"/>
      <c r="I17" s="18">
        <f t="shared" ref="I17" si="30">(IF(E17="SHORT",F17-G17,IF(E17="LONG",G17-F17)))*D17</f>
        <v>-1948.0500000000454</v>
      </c>
      <c r="J17" s="19"/>
      <c r="K17" s="20">
        <f t="shared" ref="K17" si="31">(I17+J17)/D17</f>
        <v>-1.9500000000000455</v>
      </c>
      <c r="L17" s="21">
        <f t="shared" ref="L17" si="32">SUM(I17:J17)</f>
        <v>-1948.0500000000454</v>
      </c>
    </row>
    <row r="18" spans="1:12" s="22" customFormat="1" ht="18" customHeight="1">
      <c r="A18" s="14">
        <v>43166</v>
      </c>
      <c r="B18" s="23" t="s">
        <v>65</v>
      </c>
      <c r="C18" s="23" t="s">
        <v>15</v>
      </c>
      <c r="D18" s="16">
        <v>4800</v>
      </c>
      <c r="E18" s="23" t="s">
        <v>25</v>
      </c>
      <c r="F18" s="17">
        <v>822.15</v>
      </c>
      <c r="G18" s="17">
        <v>811.5</v>
      </c>
      <c r="H18" s="17"/>
      <c r="I18" s="18">
        <f t="shared" ref="I18" si="33">(IF(E18="SHORT",F18-G18,IF(E18="LONG",G18-F18)))*D18</f>
        <v>51119.999999999891</v>
      </c>
      <c r="J18" s="19"/>
      <c r="K18" s="20">
        <f t="shared" ref="K18" si="34">(I18+J18)/D18</f>
        <v>10.649999999999977</v>
      </c>
      <c r="L18" s="21">
        <f t="shared" ref="L18" si="35">SUM(I18:J18)</f>
        <v>51119.999999999891</v>
      </c>
    </row>
    <row r="19" spans="1:12" s="22" customFormat="1" ht="18" customHeight="1">
      <c r="A19" s="14">
        <v>43166</v>
      </c>
      <c r="B19" s="23" t="s">
        <v>64</v>
      </c>
      <c r="C19" s="23" t="s">
        <v>19</v>
      </c>
      <c r="D19" s="16">
        <v>749</v>
      </c>
      <c r="E19" s="23" t="s">
        <v>25</v>
      </c>
      <c r="F19" s="17">
        <v>1334.15</v>
      </c>
      <c r="G19" s="17">
        <v>1314.15</v>
      </c>
      <c r="H19" s="17"/>
      <c r="I19" s="18">
        <f t="shared" ref="I19" si="36">(IF(E19="SHORT",F19-G19,IF(E19="LONG",G19-F19)))*D19</f>
        <v>14980</v>
      </c>
      <c r="J19" s="19"/>
      <c r="K19" s="20">
        <f t="shared" ref="K19" si="37">(I19+J19)/D19</f>
        <v>20</v>
      </c>
      <c r="L19" s="21">
        <f t="shared" ref="L19" si="38">SUM(I19:J19)</f>
        <v>14980</v>
      </c>
    </row>
    <row r="20" spans="1:12" s="13" customFormat="1" ht="18" customHeight="1">
      <c r="A20" s="5">
        <v>43166</v>
      </c>
      <c r="B20" s="6" t="s">
        <v>63</v>
      </c>
      <c r="C20" s="6" t="s">
        <v>19</v>
      </c>
      <c r="D20" s="7">
        <v>2105</v>
      </c>
      <c r="E20" s="6" t="s">
        <v>25</v>
      </c>
      <c r="F20" s="8">
        <v>475</v>
      </c>
      <c r="G20" s="8">
        <v>467.9</v>
      </c>
      <c r="H20" s="8">
        <v>459.9</v>
      </c>
      <c r="I20" s="9">
        <f t="shared" ref="I20" si="39">(IF(E20="SHORT",F20-G20,IF(E20="LONG",G20-F20)))*D20</f>
        <v>14945.500000000047</v>
      </c>
      <c r="J20" s="10">
        <f t="shared" ref="J20" si="40">(IF(E20="SHORT",IF(H20="",0,F20-H20),IF(E20="LONG",IF(H20="",0,H20-G20))))*D20</f>
        <v>31785.500000000047</v>
      </c>
      <c r="K20" s="11">
        <f t="shared" ref="K20" si="41">(I20+J20)/D20</f>
        <v>22.200000000000045</v>
      </c>
      <c r="L20" s="12">
        <f t="shared" ref="L20" si="42">SUM(I20:J20)</f>
        <v>46731.000000000095</v>
      </c>
    </row>
    <row r="21" spans="1:12" s="22" customFormat="1" ht="18" customHeight="1">
      <c r="A21" s="14">
        <v>43165</v>
      </c>
      <c r="B21" s="23" t="s">
        <v>62</v>
      </c>
      <c r="C21" s="23" t="s">
        <v>19</v>
      </c>
      <c r="D21" s="16">
        <v>2829</v>
      </c>
      <c r="E21" s="23" t="s">
        <v>25</v>
      </c>
      <c r="F21" s="17">
        <v>353.45</v>
      </c>
      <c r="G21" s="17">
        <v>348.15</v>
      </c>
      <c r="H21" s="17"/>
      <c r="I21" s="18">
        <f t="shared" ref="I21" si="43">(IF(E21="SHORT",F21-G21,IF(E21="LONG",G21-F21)))*D21</f>
        <v>14993.700000000032</v>
      </c>
      <c r="J21" s="19"/>
      <c r="K21" s="20">
        <f t="shared" ref="K21" si="44">(I21+J21)/D21</f>
        <v>5.3000000000000114</v>
      </c>
      <c r="L21" s="21">
        <f t="shared" ref="L21" si="45">SUM(I21:J21)</f>
        <v>14993.700000000032</v>
      </c>
    </row>
    <row r="22" spans="1:12" s="13" customFormat="1" ht="18" customHeight="1">
      <c r="A22" s="5">
        <v>43165</v>
      </c>
      <c r="B22" s="6" t="s">
        <v>61</v>
      </c>
      <c r="C22" s="6" t="s">
        <v>15</v>
      </c>
      <c r="D22" s="7">
        <v>1000</v>
      </c>
      <c r="E22" s="6" t="s">
        <v>25</v>
      </c>
      <c r="F22" s="8">
        <v>3155</v>
      </c>
      <c r="G22" s="8">
        <v>3114</v>
      </c>
      <c r="H22" s="8">
        <v>3061.05</v>
      </c>
      <c r="I22" s="9">
        <f t="shared" ref="I22" si="46">(IF(E22="SHORT",F22-G22,IF(E22="LONG",G22-F22)))*D22</f>
        <v>41000</v>
      </c>
      <c r="J22" s="10">
        <f t="shared" ref="J22" si="47">(IF(E22="SHORT",IF(H22="",0,F22-H22),IF(E22="LONG",IF(H22="",0,H22-G22))))*D22</f>
        <v>93949.999999999825</v>
      </c>
      <c r="K22" s="11">
        <f t="shared" ref="K22" si="48">(I22+J22)/D22</f>
        <v>134.94999999999982</v>
      </c>
      <c r="L22" s="12">
        <f t="shared" ref="L22" si="49">SUM(I22:J22)</f>
        <v>134949.99999999983</v>
      </c>
    </row>
    <row r="23" spans="1:12" s="22" customFormat="1" ht="18" customHeight="1">
      <c r="A23" s="14">
        <v>43164</v>
      </c>
      <c r="B23" s="23" t="s">
        <v>60</v>
      </c>
      <c r="C23" s="23" t="s">
        <v>17</v>
      </c>
      <c r="D23" s="16">
        <v>20000</v>
      </c>
      <c r="E23" s="23" t="s">
        <v>16</v>
      </c>
      <c r="F23" s="17">
        <v>3.6</v>
      </c>
      <c r="G23" s="17">
        <v>2.8</v>
      </c>
      <c r="H23" s="17"/>
      <c r="I23" s="18">
        <f t="shared" ref="I23" si="50">(IF(E23="SHORT",F23-G23,IF(E23="LONG",G23-F23)))*D23</f>
        <v>-16000.000000000005</v>
      </c>
      <c r="J23" s="19"/>
      <c r="K23" s="20">
        <f t="shared" ref="K23" si="51">(I23+J23)/D23</f>
        <v>-0.80000000000000027</v>
      </c>
      <c r="L23" s="21">
        <f t="shared" ref="L23" si="52">SUM(I23:J23)</f>
        <v>-16000.000000000005</v>
      </c>
    </row>
    <row r="24" spans="1:12" s="22" customFormat="1" ht="18" customHeight="1">
      <c r="A24" s="14">
        <v>43164</v>
      </c>
      <c r="B24" s="23" t="s">
        <v>59</v>
      </c>
      <c r="C24" s="23" t="s">
        <v>19</v>
      </c>
      <c r="D24" s="16">
        <v>1746</v>
      </c>
      <c r="E24" s="23" t="s">
        <v>25</v>
      </c>
      <c r="F24" s="17">
        <v>572.45000000000005</v>
      </c>
      <c r="G24" s="17">
        <v>563.9</v>
      </c>
      <c r="H24" s="17"/>
      <c r="I24" s="18">
        <f t="shared" ref="I24" si="53">(IF(E24="SHORT",F24-G24,IF(E24="LONG",G24-F24)))*D24</f>
        <v>14928.300000000119</v>
      </c>
      <c r="J24" s="19"/>
      <c r="K24" s="20">
        <f t="shared" ref="K24" si="54">(I24+J24)/D24</f>
        <v>8.5500000000000682</v>
      </c>
      <c r="L24" s="21">
        <f t="shared" ref="L24" si="55">SUM(I24:J24)</f>
        <v>14928.300000000119</v>
      </c>
    </row>
    <row r="25" spans="1:12" s="22" customFormat="1" ht="18" customHeight="1">
      <c r="A25" s="14">
        <v>43164</v>
      </c>
      <c r="B25" s="23" t="s">
        <v>58</v>
      </c>
      <c r="C25" s="23" t="s">
        <v>15</v>
      </c>
      <c r="D25" s="16">
        <v>10000</v>
      </c>
      <c r="E25" s="23" t="s">
        <v>25</v>
      </c>
      <c r="F25" s="17">
        <v>327</v>
      </c>
      <c r="G25" s="17">
        <v>324.2</v>
      </c>
      <c r="H25" s="17"/>
      <c r="I25" s="18">
        <f t="shared" ref="I25" si="56">(IF(E25="SHORT",F25-G25,IF(E25="LONG",G25-F25)))*D25</f>
        <v>28000.000000000113</v>
      </c>
      <c r="J25" s="19"/>
      <c r="K25" s="20">
        <f t="shared" ref="K25" si="57">(I25+J25)/D25</f>
        <v>2.8000000000000114</v>
      </c>
      <c r="L25" s="21">
        <f t="shared" ref="L25" si="58">SUM(I25:J25)</f>
        <v>28000.000000000113</v>
      </c>
    </row>
    <row r="26" spans="1:12" s="22" customFormat="1" ht="18" customHeight="1">
      <c r="A26" s="14">
        <v>43160</v>
      </c>
      <c r="B26" s="23" t="s">
        <v>57</v>
      </c>
      <c r="C26" s="23" t="s">
        <v>17</v>
      </c>
      <c r="D26" s="16">
        <v>10000</v>
      </c>
      <c r="E26" s="23" t="s">
        <v>16</v>
      </c>
      <c r="F26" s="17">
        <v>14.3</v>
      </c>
      <c r="G26" s="17">
        <v>15.55</v>
      </c>
      <c r="H26" s="17"/>
      <c r="I26" s="18">
        <f t="shared" ref="I26" si="59">(IF(E26="SHORT",F26-G26,IF(E26="LONG",G26-F26)))*D26</f>
        <v>12500</v>
      </c>
      <c r="J26" s="19"/>
      <c r="K26" s="20">
        <f t="shared" ref="K26" si="60">(I26+J26)/D26</f>
        <v>1.25</v>
      </c>
      <c r="L26" s="21">
        <f t="shared" ref="L26" si="61">SUM(I26:J26)</f>
        <v>12500</v>
      </c>
    </row>
    <row r="27" spans="1:12" s="22" customFormat="1" ht="18" customHeight="1">
      <c r="A27" s="14">
        <v>43160</v>
      </c>
      <c r="B27" s="23" t="s">
        <v>56</v>
      </c>
      <c r="C27" s="23" t="s">
        <v>19</v>
      </c>
      <c r="D27" s="16">
        <v>840</v>
      </c>
      <c r="E27" s="23" t="s">
        <v>16</v>
      </c>
      <c r="F27" s="17">
        <v>1190</v>
      </c>
      <c r="G27" s="17">
        <v>1207.8499999999999</v>
      </c>
      <c r="H27" s="17"/>
      <c r="I27" s="18">
        <f t="shared" ref="I27" si="62">(IF(E27="SHORT",F27-G27,IF(E27="LONG",G27-F27)))*D27</f>
        <v>14993.999999999924</v>
      </c>
      <c r="J27" s="19"/>
      <c r="K27" s="20">
        <f t="shared" ref="K27" si="63">(I27+J27)/D27</f>
        <v>17.849999999999909</v>
      </c>
      <c r="L27" s="21">
        <f t="shared" ref="L27" si="64">SUM(I27:J27)</f>
        <v>14993.999999999924</v>
      </c>
    </row>
    <row r="28" spans="1:12" ht="21">
      <c r="A28" s="24"/>
      <c r="B28" s="25"/>
      <c r="C28" s="25"/>
      <c r="D28" s="25"/>
      <c r="E28" s="25"/>
      <c r="F28" s="25"/>
      <c r="G28" s="33" t="s">
        <v>55</v>
      </c>
      <c r="H28" s="34"/>
      <c r="I28" s="34"/>
      <c r="J28" s="35"/>
      <c r="K28" s="31">
        <f>SUM(L6:L27)</f>
        <v>482035.60000000044</v>
      </c>
      <c r="L28" s="32"/>
    </row>
    <row r="29" spans="1:12" s="22" customFormat="1" ht="18" customHeight="1">
      <c r="A29" s="14">
        <v>43159</v>
      </c>
      <c r="B29" s="23" t="s">
        <v>54</v>
      </c>
      <c r="C29" s="23" t="s">
        <v>17</v>
      </c>
      <c r="D29" s="16">
        <v>6500</v>
      </c>
      <c r="E29" s="23" t="s">
        <v>16</v>
      </c>
      <c r="F29" s="17">
        <v>13.15</v>
      </c>
      <c r="G29" s="17">
        <v>11.65</v>
      </c>
      <c r="H29" s="17"/>
      <c r="I29" s="18">
        <f t="shared" ref="I29" si="65">(IF(E29="SHORT",F29-G29,IF(E29="LONG",G29-F29)))*D29</f>
        <v>-9750</v>
      </c>
      <c r="J29" s="19"/>
      <c r="K29" s="20">
        <f t="shared" ref="K29" si="66">(I29+J29)/D29</f>
        <v>-1.5</v>
      </c>
      <c r="L29" s="21">
        <f t="shared" ref="L29" si="67">SUM(I29:J29)</f>
        <v>-9750</v>
      </c>
    </row>
    <row r="30" spans="1:12" s="22" customFormat="1" ht="18" customHeight="1">
      <c r="A30" s="14">
        <v>43159</v>
      </c>
      <c r="B30" s="23" t="s">
        <v>52</v>
      </c>
      <c r="C30" s="23" t="s">
        <v>15</v>
      </c>
      <c r="D30" s="16">
        <v>15000</v>
      </c>
      <c r="E30" s="23" t="s">
        <v>16</v>
      </c>
      <c r="F30" s="17">
        <v>226.3</v>
      </c>
      <c r="G30" s="17">
        <v>229.4</v>
      </c>
      <c r="H30" s="17"/>
      <c r="I30" s="18">
        <f t="shared" ref="I30:I31" si="68">(IF(E30="SHORT",F30-G30,IF(E30="LONG",G30-F30)))*D30</f>
        <v>46499.999999999913</v>
      </c>
      <c r="J30" s="19"/>
      <c r="K30" s="20">
        <f t="shared" ref="K30:K31" si="69">(I30+J30)/D30</f>
        <v>3.0999999999999943</v>
      </c>
      <c r="L30" s="21">
        <f t="shared" ref="L30:L31" si="70">SUM(I30:J30)</f>
        <v>46499.999999999913</v>
      </c>
    </row>
    <row r="31" spans="1:12" s="22" customFormat="1" ht="18" customHeight="1">
      <c r="A31" s="14">
        <v>43159</v>
      </c>
      <c r="B31" s="23" t="s">
        <v>53</v>
      </c>
      <c r="C31" s="23" t="s">
        <v>15</v>
      </c>
      <c r="D31" s="16">
        <v>4500</v>
      </c>
      <c r="E31" s="23" t="s">
        <v>25</v>
      </c>
      <c r="F31" s="17">
        <v>839.75</v>
      </c>
      <c r="G31" s="17">
        <v>843</v>
      </c>
      <c r="H31" s="17"/>
      <c r="I31" s="18">
        <f t="shared" si="68"/>
        <v>-14625</v>
      </c>
      <c r="J31" s="19"/>
      <c r="K31" s="20">
        <f t="shared" si="69"/>
        <v>-3.25</v>
      </c>
      <c r="L31" s="21">
        <f t="shared" si="70"/>
        <v>-14625</v>
      </c>
    </row>
    <row r="32" spans="1:12" s="22" customFormat="1" ht="18" customHeight="1">
      <c r="A32" s="14">
        <v>43159</v>
      </c>
      <c r="B32" s="23" t="s">
        <v>51</v>
      </c>
      <c r="C32" s="23" t="s">
        <v>19</v>
      </c>
      <c r="D32" s="16">
        <v>1792</v>
      </c>
      <c r="E32" s="23" t="s">
        <v>16</v>
      </c>
      <c r="F32" s="17">
        <v>558</v>
      </c>
      <c r="G32" s="17">
        <v>552.1</v>
      </c>
      <c r="H32" s="17"/>
      <c r="I32" s="18">
        <f t="shared" ref="I32:I33" si="71">(IF(E32="SHORT",F32-G32,IF(E32="LONG",G32-F32)))*D32</f>
        <v>-10572.799999999959</v>
      </c>
      <c r="J32" s="19"/>
      <c r="K32" s="20">
        <f t="shared" ref="K32:K33" si="72">(I32+J32)/D32</f>
        <v>-5.8999999999999773</v>
      </c>
      <c r="L32" s="21">
        <f t="shared" ref="L32:L33" si="73">SUM(I32:J32)</f>
        <v>-10572.799999999959</v>
      </c>
    </row>
    <row r="33" spans="1:12" s="22" customFormat="1" ht="18" customHeight="1">
      <c r="A33" s="14">
        <v>43159</v>
      </c>
      <c r="B33" s="23" t="s">
        <v>50</v>
      </c>
      <c r="C33" s="23" t="s">
        <v>19</v>
      </c>
      <c r="D33" s="16">
        <v>350</v>
      </c>
      <c r="E33" s="23" t="s">
        <v>16</v>
      </c>
      <c r="F33" s="17">
        <v>2854</v>
      </c>
      <c r="G33" s="17">
        <v>2822.6</v>
      </c>
      <c r="H33" s="17"/>
      <c r="I33" s="18">
        <f t="shared" si="71"/>
        <v>-10990.000000000033</v>
      </c>
      <c r="J33" s="19"/>
      <c r="K33" s="20">
        <f t="shared" si="72"/>
        <v>-31.400000000000095</v>
      </c>
      <c r="L33" s="21">
        <f t="shared" si="73"/>
        <v>-10990.000000000033</v>
      </c>
    </row>
    <row r="34" spans="1:12" s="22" customFormat="1" ht="18" customHeight="1">
      <c r="A34" s="14">
        <v>43158</v>
      </c>
      <c r="B34" s="23" t="s">
        <v>49</v>
      </c>
      <c r="C34" s="23" t="s">
        <v>17</v>
      </c>
      <c r="D34" s="16">
        <v>14000</v>
      </c>
      <c r="E34" s="23" t="s">
        <v>16</v>
      </c>
      <c r="F34" s="17">
        <v>4.5</v>
      </c>
      <c r="G34" s="17">
        <v>5.75</v>
      </c>
      <c r="H34" s="17"/>
      <c r="I34" s="18">
        <f t="shared" ref="I34" si="74">(IF(E34="SHORT",F34-G34,IF(E34="LONG",G34-F34)))*D34</f>
        <v>17500</v>
      </c>
      <c r="J34" s="19"/>
      <c r="K34" s="20">
        <f t="shared" ref="K34" si="75">(I34+J34)/D34</f>
        <v>1.25</v>
      </c>
      <c r="L34" s="21">
        <f t="shared" ref="L34" si="76">SUM(I34:J34)</f>
        <v>17500</v>
      </c>
    </row>
    <row r="35" spans="1:12" s="22" customFormat="1" ht="18" customHeight="1">
      <c r="A35" s="14">
        <v>43158</v>
      </c>
      <c r="B35" s="23" t="s">
        <v>48</v>
      </c>
      <c r="C35" s="23" t="s">
        <v>15</v>
      </c>
      <c r="D35" s="16">
        <v>1875</v>
      </c>
      <c r="E35" s="23" t="s">
        <v>25</v>
      </c>
      <c r="F35" s="17">
        <v>1330.8</v>
      </c>
      <c r="G35" s="17">
        <v>1312.2</v>
      </c>
      <c r="H35" s="17"/>
      <c r="I35" s="18">
        <f t="shared" ref="I35" si="77">(IF(E35="SHORT",F35-G35,IF(E35="LONG",G35-F35)))*D35</f>
        <v>34874.999999999833</v>
      </c>
      <c r="J35" s="19"/>
      <c r="K35" s="20">
        <f t="shared" ref="K35" si="78">(I35+J35)/D35</f>
        <v>18.599999999999909</v>
      </c>
      <c r="L35" s="21">
        <f t="shared" ref="L35" si="79">SUM(I35:J35)</f>
        <v>34874.999999999833</v>
      </c>
    </row>
    <row r="36" spans="1:12" s="22" customFormat="1" ht="18" customHeight="1">
      <c r="A36" s="14">
        <v>43158</v>
      </c>
      <c r="B36" s="23" t="s">
        <v>47</v>
      </c>
      <c r="C36" s="23" t="s">
        <v>19</v>
      </c>
      <c r="D36" s="16">
        <v>6818</v>
      </c>
      <c r="E36" s="23" t="s">
        <v>25</v>
      </c>
      <c r="F36" s="17">
        <v>146.65</v>
      </c>
      <c r="G36" s="17">
        <v>145</v>
      </c>
      <c r="H36" s="17"/>
      <c r="I36" s="18">
        <f t="shared" ref="I36:I37" si="80">(IF(E36="SHORT",F36-G36,IF(E36="LONG",G36-F36)))*D36</f>
        <v>11249.700000000039</v>
      </c>
      <c r="J36" s="19"/>
      <c r="K36" s="20">
        <f t="shared" ref="K36:K37" si="81">(I36+J36)/D36</f>
        <v>1.6500000000000057</v>
      </c>
      <c r="L36" s="21">
        <f t="shared" ref="L36:L37" si="82">SUM(I36:J36)</f>
        <v>11249.700000000039</v>
      </c>
    </row>
    <row r="37" spans="1:12" s="22" customFormat="1" ht="18" customHeight="1">
      <c r="A37" s="14">
        <v>43158</v>
      </c>
      <c r="B37" s="23" t="s">
        <v>32</v>
      </c>
      <c r="C37" s="23" t="s">
        <v>19</v>
      </c>
      <c r="D37" s="16">
        <v>7112</v>
      </c>
      <c r="E37" s="23" t="s">
        <v>25</v>
      </c>
      <c r="F37" s="17">
        <v>140.6</v>
      </c>
      <c r="G37" s="17">
        <v>141.1</v>
      </c>
      <c r="H37" s="17"/>
      <c r="I37" s="18">
        <f t="shared" si="80"/>
        <v>-3556</v>
      </c>
      <c r="J37" s="19"/>
      <c r="K37" s="20">
        <f t="shared" si="81"/>
        <v>-0.5</v>
      </c>
      <c r="L37" s="21">
        <f t="shared" si="82"/>
        <v>-3556</v>
      </c>
    </row>
    <row r="38" spans="1:12" s="22" customFormat="1" ht="18" customHeight="1">
      <c r="A38" s="14">
        <v>43157</v>
      </c>
      <c r="B38" s="23" t="s">
        <v>46</v>
      </c>
      <c r="C38" s="23" t="s">
        <v>19</v>
      </c>
      <c r="D38" s="16">
        <v>1390</v>
      </c>
      <c r="E38" s="15" t="s">
        <v>16</v>
      </c>
      <c r="F38" s="17">
        <v>719</v>
      </c>
      <c r="G38" s="17">
        <v>725.5</v>
      </c>
      <c r="H38" s="17"/>
      <c r="I38" s="18">
        <f t="shared" ref="I38" si="83">(IF(E38="SHORT",F38-G38,IF(E38="LONG",G38-F38)))*D38</f>
        <v>9035</v>
      </c>
      <c r="J38" s="19"/>
      <c r="K38" s="20">
        <f t="shared" ref="K38" si="84">(I38+J38)/D38</f>
        <v>6.5</v>
      </c>
      <c r="L38" s="21">
        <f t="shared" ref="L38" si="85">SUM(I38:J38)</f>
        <v>9035</v>
      </c>
    </row>
    <row r="39" spans="1:12" s="22" customFormat="1" ht="18" customHeight="1">
      <c r="A39" s="14">
        <v>43157</v>
      </c>
      <c r="B39" s="23" t="s">
        <v>45</v>
      </c>
      <c r="C39" s="23" t="s">
        <v>15</v>
      </c>
      <c r="D39" s="16">
        <v>4400</v>
      </c>
      <c r="E39" s="15" t="s">
        <v>16</v>
      </c>
      <c r="F39" s="17">
        <v>891.3</v>
      </c>
      <c r="G39" s="17">
        <v>894.15</v>
      </c>
      <c r="H39" s="17"/>
      <c r="I39" s="18">
        <f t="shared" ref="I39" si="86">(IF(E39="SHORT",F39-G39,IF(E39="LONG",G39-F39)))*D39</f>
        <v>12540.0000000001</v>
      </c>
      <c r="J39" s="19"/>
      <c r="K39" s="20">
        <f t="shared" ref="K39" si="87">(I39+J39)/D39</f>
        <v>2.8500000000000227</v>
      </c>
      <c r="L39" s="21">
        <f t="shared" ref="L39" si="88">SUM(I39:J39)</f>
        <v>12540.0000000001</v>
      </c>
    </row>
    <row r="40" spans="1:12" s="22" customFormat="1" ht="18" customHeight="1">
      <c r="A40" s="14">
        <v>43154</v>
      </c>
      <c r="B40" s="15" t="s">
        <v>44</v>
      </c>
      <c r="C40" s="15" t="s">
        <v>17</v>
      </c>
      <c r="D40" s="16">
        <v>20000</v>
      </c>
      <c r="E40" s="15" t="s">
        <v>16</v>
      </c>
      <c r="F40" s="17">
        <v>1.55</v>
      </c>
      <c r="G40" s="17">
        <v>2.5</v>
      </c>
      <c r="H40" s="17"/>
      <c r="I40" s="18">
        <f t="shared" ref="I40:I43" si="89">(IF(E40="SHORT",F40-G40,IF(E40="LONG",G40-F40)))*D40</f>
        <v>19000</v>
      </c>
      <c r="J40" s="19"/>
      <c r="K40" s="20">
        <f t="shared" ref="K40:K43" si="90">(I40+J40)/D40</f>
        <v>0.95</v>
      </c>
      <c r="L40" s="21">
        <f t="shared" ref="L40:L43" si="91">SUM(I40:J40)</f>
        <v>19000</v>
      </c>
    </row>
    <row r="41" spans="1:12" s="13" customFormat="1" ht="18" customHeight="1">
      <c r="A41" s="5">
        <v>43154</v>
      </c>
      <c r="B41" s="6" t="s">
        <v>43</v>
      </c>
      <c r="C41" s="6" t="s">
        <v>15</v>
      </c>
      <c r="D41" s="7">
        <v>1200</v>
      </c>
      <c r="E41" s="6" t="s">
        <v>16</v>
      </c>
      <c r="F41" s="8">
        <v>1207.2</v>
      </c>
      <c r="G41" s="8">
        <v>1223.45</v>
      </c>
      <c r="H41" s="8">
        <v>1243.0999999999999</v>
      </c>
      <c r="I41" s="9">
        <f t="shared" si="89"/>
        <v>19500</v>
      </c>
      <c r="J41" s="10">
        <f t="shared" ref="J41" si="92">(IF(E41="SHORT",IF(H41="",0,F41-H41),IF(E41="LONG",IF(H41="",0,H41-G41))))*D41</f>
        <v>23579.999999999836</v>
      </c>
      <c r="K41" s="11">
        <f t="shared" si="90"/>
        <v>35.899999999999864</v>
      </c>
      <c r="L41" s="12">
        <f t="shared" si="91"/>
        <v>43079.99999999984</v>
      </c>
    </row>
    <row r="42" spans="1:12" s="22" customFormat="1" ht="18" customHeight="1">
      <c r="A42" s="14">
        <v>43154</v>
      </c>
      <c r="B42" s="15" t="s">
        <v>42</v>
      </c>
      <c r="C42" s="15" t="s">
        <v>19</v>
      </c>
      <c r="D42" s="16">
        <v>5216</v>
      </c>
      <c r="E42" s="15" t="s">
        <v>16</v>
      </c>
      <c r="F42" s="17">
        <v>191.7</v>
      </c>
      <c r="G42" s="17">
        <v>194.6</v>
      </c>
      <c r="H42" s="17"/>
      <c r="I42" s="18">
        <f>(IF(E42="SHORT",F42-G42,IF(E42="LONG",G42-F42)))*D42</f>
        <v>15126.400000000031</v>
      </c>
      <c r="J42" s="19"/>
      <c r="K42" s="20">
        <f t="shared" si="90"/>
        <v>2.9000000000000057</v>
      </c>
      <c r="L42" s="21">
        <f t="shared" si="91"/>
        <v>15126.400000000031</v>
      </c>
    </row>
    <row r="43" spans="1:12" s="22" customFormat="1" ht="18" customHeight="1">
      <c r="A43" s="14">
        <v>43153</v>
      </c>
      <c r="B43" s="15" t="s">
        <v>41</v>
      </c>
      <c r="C43" s="15" t="s">
        <v>17</v>
      </c>
      <c r="D43" s="16">
        <v>30000</v>
      </c>
      <c r="E43" s="15" t="s">
        <v>16</v>
      </c>
      <c r="F43" s="17">
        <v>4.45</v>
      </c>
      <c r="G43" s="17">
        <v>3.85</v>
      </c>
      <c r="H43" s="17"/>
      <c r="I43" s="18">
        <f t="shared" si="89"/>
        <v>-18000.000000000004</v>
      </c>
      <c r="J43" s="19"/>
      <c r="K43" s="20">
        <f t="shared" si="90"/>
        <v>-0.60000000000000009</v>
      </c>
      <c r="L43" s="21">
        <f t="shared" si="91"/>
        <v>-18000.000000000004</v>
      </c>
    </row>
    <row r="44" spans="1:12" s="22" customFormat="1" ht="18" customHeight="1">
      <c r="A44" s="14">
        <v>43153</v>
      </c>
      <c r="B44" s="15" t="s">
        <v>40</v>
      </c>
      <c r="C44" s="15" t="s">
        <v>15</v>
      </c>
      <c r="D44" s="16">
        <v>5200</v>
      </c>
      <c r="E44" s="15" t="s">
        <v>16</v>
      </c>
      <c r="F44" s="17">
        <v>443.5</v>
      </c>
      <c r="G44" s="17">
        <v>447</v>
      </c>
      <c r="H44" s="17"/>
      <c r="I44" s="18">
        <f t="shared" ref="I44:I53" si="93">(IF(E44="SHORT",F44-G44,IF(E44="LONG",G44-F44)))*D44</f>
        <v>18200</v>
      </c>
      <c r="J44" s="19"/>
      <c r="K44" s="20">
        <f t="shared" ref="K44:K53" si="94">(I44+J44)/D44</f>
        <v>3.5</v>
      </c>
      <c r="L44" s="21">
        <f t="shared" ref="L44:L53" si="95">SUM(I44:J44)</f>
        <v>18200</v>
      </c>
    </row>
    <row r="45" spans="1:12" s="22" customFormat="1" ht="18" customHeight="1">
      <c r="A45" s="14">
        <v>43153</v>
      </c>
      <c r="B45" s="15" t="s">
        <v>39</v>
      </c>
      <c r="C45" s="15" t="s">
        <v>19</v>
      </c>
      <c r="D45" s="16">
        <v>1700</v>
      </c>
      <c r="E45" s="15" t="s">
        <v>16</v>
      </c>
      <c r="F45" s="17">
        <v>585.79999999999995</v>
      </c>
      <c r="G45" s="17">
        <v>579.79999999999995</v>
      </c>
      <c r="H45" s="17"/>
      <c r="I45" s="18">
        <f t="shared" si="93"/>
        <v>-10200</v>
      </c>
      <c r="J45" s="19"/>
      <c r="K45" s="20">
        <f t="shared" si="94"/>
        <v>-6</v>
      </c>
      <c r="L45" s="21">
        <f t="shared" si="95"/>
        <v>-10200</v>
      </c>
    </row>
    <row r="46" spans="1:12" s="22" customFormat="1" ht="18" customHeight="1">
      <c r="A46" s="14">
        <v>43153</v>
      </c>
      <c r="B46" s="15" t="s">
        <v>38</v>
      </c>
      <c r="C46" s="15" t="s">
        <v>19</v>
      </c>
      <c r="D46" s="16">
        <v>15384</v>
      </c>
      <c r="E46" s="15" t="s">
        <v>16</v>
      </c>
      <c r="F46" s="17">
        <v>52</v>
      </c>
      <c r="G46" s="17">
        <v>52.25</v>
      </c>
      <c r="H46" s="17"/>
      <c r="I46" s="18">
        <f t="shared" si="93"/>
        <v>3846</v>
      </c>
      <c r="J46" s="19"/>
      <c r="K46" s="20">
        <f t="shared" si="94"/>
        <v>0.25</v>
      </c>
      <c r="L46" s="21">
        <f t="shared" si="95"/>
        <v>3846</v>
      </c>
    </row>
    <row r="47" spans="1:12" s="22" customFormat="1" ht="18" customHeight="1">
      <c r="A47" s="14">
        <v>43152</v>
      </c>
      <c r="B47" s="15" t="s">
        <v>30</v>
      </c>
      <c r="C47" s="15" t="s">
        <v>19</v>
      </c>
      <c r="D47" s="16">
        <v>327</v>
      </c>
      <c r="E47" s="15" t="s">
        <v>25</v>
      </c>
      <c r="F47" s="17">
        <v>3049.8</v>
      </c>
      <c r="G47" s="17">
        <v>3004.05</v>
      </c>
      <c r="H47" s="17"/>
      <c r="I47" s="18">
        <f t="shared" si="93"/>
        <v>14960.25</v>
      </c>
      <c r="J47" s="19"/>
      <c r="K47" s="20">
        <f t="shared" si="94"/>
        <v>45.75</v>
      </c>
      <c r="L47" s="21">
        <f t="shared" si="95"/>
        <v>14960.25</v>
      </c>
    </row>
    <row r="48" spans="1:12" s="22" customFormat="1" ht="18" customHeight="1">
      <c r="A48" s="14">
        <v>43152</v>
      </c>
      <c r="B48" s="15" t="s">
        <v>37</v>
      </c>
      <c r="C48" s="15" t="s">
        <v>15</v>
      </c>
      <c r="D48" s="16">
        <v>4800</v>
      </c>
      <c r="E48" s="15" t="s">
        <v>25</v>
      </c>
      <c r="F48" s="17">
        <v>755</v>
      </c>
      <c r="G48" s="17">
        <v>742.55</v>
      </c>
      <c r="H48" s="17"/>
      <c r="I48" s="18">
        <f t="shared" si="93"/>
        <v>59760.000000000218</v>
      </c>
      <c r="J48" s="19"/>
      <c r="K48" s="20">
        <f t="shared" si="94"/>
        <v>12.450000000000045</v>
      </c>
      <c r="L48" s="21">
        <f t="shared" si="95"/>
        <v>59760.000000000218</v>
      </c>
    </row>
    <row r="49" spans="1:12" s="22" customFormat="1" ht="18" customHeight="1">
      <c r="A49" s="14">
        <v>43151</v>
      </c>
      <c r="B49" s="15" t="s">
        <v>36</v>
      </c>
      <c r="C49" s="15" t="s">
        <v>15</v>
      </c>
      <c r="D49" s="16">
        <v>18000</v>
      </c>
      <c r="E49" s="15" t="s">
        <v>16</v>
      </c>
      <c r="F49" s="17">
        <v>168.5</v>
      </c>
      <c r="G49" s="17">
        <v>166.75</v>
      </c>
      <c r="H49" s="17"/>
      <c r="I49" s="18">
        <f t="shared" si="93"/>
        <v>-31500</v>
      </c>
      <c r="J49" s="19"/>
      <c r="K49" s="20">
        <f t="shared" si="94"/>
        <v>-1.75</v>
      </c>
      <c r="L49" s="21">
        <f t="shared" si="95"/>
        <v>-31500</v>
      </c>
    </row>
    <row r="50" spans="1:12" s="22" customFormat="1" ht="18" customHeight="1">
      <c r="A50" s="14">
        <v>43151</v>
      </c>
      <c r="B50" s="15" t="s">
        <v>35</v>
      </c>
      <c r="C50" s="15" t="s">
        <v>15</v>
      </c>
      <c r="D50" s="16">
        <v>16000</v>
      </c>
      <c r="E50" s="15" t="s">
        <v>25</v>
      </c>
      <c r="F50" s="17">
        <v>112.6</v>
      </c>
      <c r="G50" s="17">
        <v>113.75</v>
      </c>
      <c r="H50" s="17"/>
      <c r="I50" s="18">
        <f t="shared" si="93"/>
        <v>-18400.000000000091</v>
      </c>
      <c r="J50" s="19"/>
      <c r="K50" s="20">
        <f t="shared" si="94"/>
        <v>-1.1500000000000057</v>
      </c>
      <c r="L50" s="21">
        <f t="shared" si="95"/>
        <v>-18400.000000000091</v>
      </c>
    </row>
    <row r="51" spans="1:12" s="22" customFormat="1" ht="18" customHeight="1">
      <c r="A51" s="14">
        <v>43151</v>
      </c>
      <c r="B51" s="15" t="s">
        <v>32</v>
      </c>
      <c r="C51" s="15" t="s">
        <v>19</v>
      </c>
      <c r="D51" s="16">
        <v>6790</v>
      </c>
      <c r="E51" s="15" t="s">
        <v>16</v>
      </c>
      <c r="F51" s="17">
        <v>147.25</v>
      </c>
      <c r="G51" s="17">
        <v>145.69999999999999</v>
      </c>
      <c r="H51" s="17"/>
      <c r="I51" s="18">
        <f t="shared" si="93"/>
        <v>-10524.500000000076</v>
      </c>
      <c r="J51" s="19"/>
      <c r="K51" s="20">
        <f t="shared" si="94"/>
        <v>-1.5500000000000111</v>
      </c>
      <c r="L51" s="21">
        <f t="shared" si="95"/>
        <v>-10524.500000000076</v>
      </c>
    </row>
    <row r="52" spans="1:12" s="13" customFormat="1" ht="18" customHeight="1">
      <c r="A52" s="5">
        <v>43150</v>
      </c>
      <c r="B52" s="6" t="s">
        <v>34</v>
      </c>
      <c r="C52" s="6" t="s">
        <v>17</v>
      </c>
      <c r="D52" s="7">
        <v>5305</v>
      </c>
      <c r="E52" s="6" t="s">
        <v>16</v>
      </c>
      <c r="F52" s="8">
        <v>5.5</v>
      </c>
      <c r="G52" s="8">
        <v>7.25</v>
      </c>
      <c r="H52" s="8">
        <v>9.5</v>
      </c>
      <c r="I52" s="9">
        <f t="shared" si="93"/>
        <v>9283.75</v>
      </c>
      <c r="J52" s="10">
        <f t="shared" ref="J52" si="96">(IF(E52="SHORT",IF(H52="",0,F52-H52),IF(E52="LONG",IF(H52="",0,H52-G52))))*D52</f>
        <v>11936.25</v>
      </c>
      <c r="K52" s="11">
        <f t="shared" si="94"/>
        <v>4</v>
      </c>
      <c r="L52" s="12">
        <f t="shared" si="95"/>
        <v>21220</v>
      </c>
    </row>
    <row r="53" spans="1:12" s="22" customFormat="1" ht="18" customHeight="1">
      <c r="A53" s="14">
        <v>43150</v>
      </c>
      <c r="B53" s="15" t="s">
        <v>33</v>
      </c>
      <c r="C53" s="15" t="s">
        <v>17</v>
      </c>
      <c r="D53" s="16">
        <v>6500</v>
      </c>
      <c r="E53" s="15" t="s">
        <v>16</v>
      </c>
      <c r="F53" s="17">
        <v>7.5</v>
      </c>
      <c r="G53" s="17">
        <v>6.25</v>
      </c>
      <c r="H53" s="17"/>
      <c r="I53" s="18">
        <f t="shared" si="93"/>
        <v>-8125</v>
      </c>
      <c r="J53" s="19"/>
      <c r="K53" s="20">
        <f t="shared" si="94"/>
        <v>-1.25</v>
      </c>
      <c r="L53" s="21">
        <f t="shared" si="95"/>
        <v>-8125</v>
      </c>
    </row>
    <row r="54" spans="1:12" s="13" customFormat="1" ht="18" customHeight="1">
      <c r="A54" s="5">
        <v>43150</v>
      </c>
      <c r="B54" s="6" t="s">
        <v>14</v>
      </c>
      <c r="C54" s="6" t="s">
        <v>15</v>
      </c>
      <c r="D54" s="7">
        <v>6000</v>
      </c>
      <c r="E54" s="6" t="s">
        <v>25</v>
      </c>
      <c r="F54" s="8">
        <v>373.35</v>
      </c>
      <c r="G54" s="8">
        <v>366.85</v>
      </c>
      <c r="H54" s="8">
        <v>358.55</v>
      </c>
      <c r="I54" s="9">
        <f t="shared" ref="I54:I67" si="97">(IF(E54="SHORT",F54-G54,IF(E54="LONG",G54-F54)))*D54</f>
        <v>39000</v>
      </c>
      <c r="J54" s="10">
        <f t="shared" ref="J54:J66" si="98">(IF(E54="SHORT",IF(H54="",0,F54-H54),IF(E54="LONG",IF(H54="",0,H54-G54))))*D54</f>
        <v>88800.000000000073</v>
      </c>
      <c r="K54" s="11">
        <f t="shared" ref="K54:K67" si="99">(I54+J54)/D54</f>
        <v>21.300000000000011</v>
      </c>
      <c r="L54" s="12">
        <f t="shared" ref="L54:L67" si="100">SUM(I54:J54)</f>
        <v>127800.00000000007</v>
      </c>
    </row>
    <row r="55" spans="1:12" s="13" customFormat="1" ht="18" customHeight="1">
      <c r="A55" s="5">
        <v>43150</v>
      </c>
      <c r="B55" s="6" t="s">
        <v>32</v>
      </c>
      <c r="C55" s="6" t="s">
        <v>19</v>
      </c>
      <c r="D55" s="7">
        <v>6779</v>
      </c>
      <c r="E55" s="6" t="s">
        <v>25</v>
      </c>
      <c r="F55" s="8">
        <v>147.5</v>
      </c>
      <c r="G55" s="8">
        <v>145.30000000000001</v>
      </c>
      <c r="H55" s="8">
        <v>143.1</v>
      </c>
      <c r="I55" s="9">
        <f t="shared" si="97"/>
        <v>14913.799999999923</v>
      </c>
      <c r="J55" s="10">
        <f t="shared" si="98"/>
        <v>29827.600000000039</v>
      </c>
      <c r="K55" s="11">
        <f t="shared" si="99"/>
        <v>6.5999999999999952</v>
      </c>
      <c r="L55" s="12">
        <f t="shared" si="100"/>
        <v>44741.399999999965</v>
      </c>
    </row>
    <row r="56" spans="1:12" s="22" customFormat="1" ht="18" customHeight="1">
      <c r="A56" s="14">
        <v>43147</v>
      </c>
      <c r="B56" s="15" t="s">
        <v>31</v>
      </c>
      <c r="C56" s="15" t="s">
        <v>17</v>
      </c>
      <c r="D56" s="16">
        <v>4000</v>
      </c>
      <c r="E56" s="15" t="s">
        <v>16</v>
      </c>
      <c r="F56" s="17">
        <v>10.1</v>
      </c>
      <c r="G56" s="17">
        <v>12.65</v>
      </c>
      <c r="H56" s="17"/>
      <c r="I56" s="18">
        <f t="shared" si="97"/>
        <v>10200.000000000004</v>
      </c>
      <c r="J56" s="19"/>
      <c r="K56" s="20">
        <f t="shared" si="99"/>
        <v>2.5500000000000007</v>
      </c>
      <c r="L56" s="21">
        <f t="shared" si="100"/>
        <v>10200.000000000004</v>
      </c>
    </row>
    <row r="57" spans="1:12" s="13" customFormat="1" ht="18" customHeight="1">
      <c r="A57" s="5">
        <v>43147</v>
      </c>
      <c r="B57" s="6" t="s">
        <v>30</v>
      </c>
      <c r="C57" s="6" t="s">
        <v>15</v>
      </c>
      <c r="D57" s="7">
        <v>1000</v>
      </c>
      <c r="E57" s="6" t="s">
        <v>25</v>
      </c>
      <c r="F57" s="8">
        <v>3131.5</v>
      </c>
      <c r="G57" s="8">
        <v>3084.55</v>
      </c>
      <c r="H57" s="8">
        <v>3038.25</v>
      </c>
      <c r="I57" s="9">
        <f t="shared" si="97"/>
        <v>46949.999999999818</v>
      </c>
      <c r="J57" s="10">
        <f t="shared" si="98"/>
        <v>93250</v>
      </c>
      <c r="K57" s="11">
        <f t="shared" si="99"/>
        <v>140.19999999999982</v>
      </c>
      <c r="L57" s="12">
        <f t="shared" si="100"/>
        <v>140199.99999999983</v>
      </c>
    </row>
    <row r="58" spans="1:12" s="22" customFormat="1" ht="18" customHeight="1">
      <c r="A58" s="14">
        <v>43147</v>
      </c>
      <c r="B58" s="15" t="s">
        <v>29</v>
      </c>
      <c r="C58" s="15" t="s">
        <v>19</v>
      </c>
      <c r="D58" s="16">
        <v>6896</v>
      </c>
      <c r="E58" s="15" t="s">
        <v>25</v>
      </c>
      <c r="F58" s="17">
        <v>145</v>
      </c>
      <c r="G58" s="17">
        <v>145.4</v>
      </c>
      <c r="H58" s="17"/>
      <c r="I58" s="18">
        <f t="shared" si="97"/>
        <v>-2758.4000000000392</v>
      </c>
      <c r="J58" s="19"/>
      <c r="K58" s="20">
        <f t="shared" si="99"/>
        <v>-0.40000000000000568</v>
      </c>
      <c r="L58" s="21">
        <f t="shared" si="100"/>
        <v>-2758.4000000000392</v>
      </c>
    </row>
    <row r="59" spans="1:12" s="22" customFormat="1" ht="18" customHeight="1">
      <c r="A59" s="14">
        <v>43146</v>
      </c>
      <c r="B59" s="15" t="s">
        <v>28</v>
      </c>
      <c r="C59" s="15" t="s">
        <v>15</v>
      </c>
      <c r="D59" s="16">
        <v>7200</v>
      </c>
      <c r="E59" s="15" t="s">
        <v>16</v>
      </c>
      <c r="F59" s="17">
        <v>453.15</v>
      </c>
      <c r="G59" s="17">
        <v>459.9</v>
      </c>
      <c r="H59" s="17"/>
      <c r="I59" s="18">
        <f t="shared" si="97"/>
        <v>48600</v>
      </c>
      <c r="J59" s="19"/>
      <c r="K59" s="20">
        <f t="shared" si="99"/>
        <v>6.75</v>
      </c>
      <c r="L59" s="21">
        <f t="shared" si="100"/>
        <v>48600</v>
      </c>
    </row>
    <row r="60" spans="1:12" s="22" customFormat="1" ht="18" customHeight="1">
      <c r="A60" s="14">
        <v>43146</v>
      </c>
      <c r="B60" s="15" t="s">
        <v>27</v>
      </c>
      <c r="C60" s="15" t="s">
        <v>15</v>
      </c>
      <c r="D60" s="16">
        <v>4244</v>
      </c>
      <c r="E60" s="15" t="s">
        <v>16</v>
      </c>
      <c r="F60" s="17">
        <v>714.2</v>
      </c>
      <c r="G60" s="17">
        <v>712.2</v>
      </c>
      <c r="H60" s="17"/>
      <c r="I60" s="18">
        <f t="shared" si="97"/>
        <v>-8488</v>
      </c>
      <c r="J60" s="19"/>
      <c r="K60" s="20">
        <f>(I60+J60)/D60</f>
        <v>-2</v>
      </c>
      <c r="L60" s="21">
        <f t="shared" si="100"/>
        <v>-8488</v>
      </c>
    </row>
    <row r="61" spans="1:12" s="22" customFormat="1" ht="18" customHeight="1">
      <c r="A61" s="14">
        <v>43145</v>
      </c>
      <c r="B61" s="15" t="s">
        <v>26</v>
      </c>
      <c r="C61" s="15" t="s">
        <v>17</v>
      </c>
      <c r="D61" s="16">
        <v>10000</v>
      </c>
      <c r="E61" s="15" t="s">
        <v>16</v>
      </c>
      <c r="F61" s="17">
        <v>7.25</v>
      </c>
      <c r="G61" s="17">
        <v>6.5</v>
      </c>
      <c r="H61" s="17"/>
      <c r="I61" s="18">
        <f t="shared" si="97"/>
        <v>-7500</v>
      </c>
      <c r="J61" s="19"/>
      <c r="K61" s="20">
        <f t="shared" si="99"/>
        <v>-0.75</v>
      </c>
      <c r="L61" s="21">
        <f t="shared" si="100"/>
        <v>-7500</v>
      </c>
    </row>
    <row r="62" spans="1:12" s="22" customFormat="1" ht="18" customHeight="1">
      <c r="A62" s="14">
        <v>43145</v>
      </c>
      <c r="B62" s="15" t="s">
        <v>24</v>
      </c>
      <c r="C62" s="15" t="s">
        <v>15</v>
      </c>
      <c r="D62" s="16">
        <v>24000</v>
      </c>
      <c r="E62" s="15" t="s">
        <v>25</v>
      </c>
      <c r="F62" s="17">
        <v>70.75</v>
      </c>
      <c r="G62" s="17">
        <v>69.650000000000006</v>
      </c>
      <c r="H62" s="17"/>
      <c r="I62" s="18">
        <f t="shared" si="97"/>
        <v>26399.999999999862</v>
      </c>
      <c r="J62" s="19"/>
      <c r="K62" s="20">
        <f t="shared" si="99"/>
        <v>1.0999999999999943</v>
      </c>
      <c r="L62" s="21">
        <f t="shared" si="100"/>
        <v>26399.999999999862</v>
      </c>
    </row>
    <row r="63" spans="1:12" s="22" customFormat="1" ht="18" customHeight="1">
      <c r="A63" s="14">
        <v>43143</v>
      </c>
      <c r="B63" s="15" t="s">
        <v>23</v>
      </c>
      <c r="C63" s="15" t="s">
        <v>15</v>
      </c>
      <c r="D63" s="16">
        <v>4000</v>
      </c>
      <c r="E63" s="15" t="s">
        <v>16</v>
      </c>
      <c r="F63" s="17">
        <v>1003.4</v>
      </c>
      <c r="G63" s="17">
        <v>1018.45</v>
      </c>
      <c r="H63" s="17"/>
      <c r="I63" s="18">
        <f t="shared" si="97"/>
        <v>60200.000000000276</v>
      </c>
      <c r="J63" s="19"/>
      <c r="K63" s="20">
        <f t="shared" si="99"/>
        <v>15.05000000000007</v>
      </c>
      <c r="L63" s="21">
        <f t="shared" si="100"/>
        <v>60200.000000000276</v>
      </c>
    </row>
    <row r="64" spans="1:12" s="22" customFormat="1" ht="18" customHeight="1">
      <c r="A64" s="14">
        <v>43143</v>
      </c>
      <c r="B64" s="15" t="s">
        <v>22</v>
      </c>
      <c r="C64" s="15" t="s">
        <v>19</v>
      </c>
      <c r="D64" s="16">
        <v>167</v>
      </c>
      <c r="E64" s="15" t="s">
        <v>16</v>
      </c>
      <c r="F64" s="17">
        <v>4775</v>
      </c>
      <c r="G64" s="17">
        <v>4846</v>
      </c>
      <c r="H64" s="17">
        <v>353.6</v>
      </c>
      <c r="I64" s="18">
        <f t="shared" si="97"/>
        <v>11857</v>
      </c>
      <c r="J64" s="19"/>
      <c r="K64" s="20">
        <f t="shared" si="99"/>
        <v>71</v>
      </c>
      <c r="L64" s="21">
        <f t="shared" si="100"/>
        <v>11857</v>
      </c>
    </row>
    <row r="65" spans="1:12" s="22" customFormat="1" ht="18" customHeight="1">
      <c r="A65" s="14">
        <v>43140</v>
      </c>
      <c r="B65" s="15" t="s">
        <v>21</v>
      </c>
      <c r="C65" s="15" t="s">
        <v>15</v>
      </c>
      <c r="D65" s="16">
        <v>2000</v>
      </c>
      <c r="E65" s="15" t="s">
        <v>16</v>
      </c>
      <c r="F65" s="17">
        <v>1299</v>
      </c>
      <c r="G65" s="17">
        <v>1318.45</v>
      </c>
      <c r="H65" s="17"/>
      <c r="I65" s="18">
        <f t="shared" si="97"/>
        <v>38900.000000000087</v>
      </c>
      <c r="J65" s="19"/>
      <c r="K65" s="20">
        <f t="shared" si="99"/>
        <v>19.450000000000042</v>
      </c>
      <c r="L65" s="21">
        <f t="shared" si="100"/>
        <v>38900.000000000087</v>
      </c>
    </row>
    <row r="66" spans="1:12" s="13" customFormat="1" ht="18" customHeight="1">
      <c r="A66" s="5">
        <v>43140</v>
      </c>
      <c r="B66" s="6" t="s">
        <v>20</v>
      </c>
      <c r="C66" s="6" t="s">
        <v>19</v>
      </c>
      <c r="D66" s="7">
        <v>13500</v>
      </c>
      <c r="E66" s="6" t="s">
        <v>16</v>
      </c>
      <c r="F66" s="8">
        <v>59</v>
      </c>
      <c r="G66" s="8">
        <v>60.05</v>
      </c>
      <c r="H66" s="8">
        <v>61.4</v>
      </c>
      <c r="I66" s="9">
        <f t="shared" si="97"/>
        <v>14174.999999999962</v>
      </c>
      <c r="J66" s="10">
        <f t="shared" si="98"/>
        <v>18225.000000000018</v>
      </c>
      <c r="K66" s="11">
        <f t="shared" si="99"/>
        <v>2.3999999999999986</v>
      </c>
      <c r="L66" s="12">
        <f t="shared" si="100"/>
        <v>32399.999999999978</v>
      </c>
    </row>
    <row r="67" spans="1:12" s="22" customFormat="1" ht="18" customHeight="1">
      <c r="A67" s="14">
        <v>43139</v>
      </c>
      <c r="B67" s="15" t="s">
        <v>18</v>
      </c>
      <c r="C67" s="15" t="s">
        <v>19</v>
      </c>
      <c r="D67" s="16">
        <v>1955</v>
      </c>
      <c r="E67" s="15" t="s">
        <v>16</v>
      </c>
      <c r="F67" s="17">
        <v>409.05</v>
      </c>
      <c r="G67" s="17">
        <v>415.15</v>
      </c>
      <c r="H67" s="17"/>
      <c r="I67" s="18">
        <f t="shared" si="97"/>
        <v>11925.499999999933</v>
      </c>
      <c r="J67" s="19"/>
      <c r="K67" s="20">
        <f t="shared" si="99"/>
        <v>6.0999999999999659</v>
      </c>
      <c r="L67" s="21">
        <f t="shared" si="100"/>
        <v>11925.499999999933</v>
      </c>
    </row>
    <row r="68" spans="1:12" ht="21">
      <c r="A68" s="2"/>
      <c r="B68" s="3"/>
      <c r="C68" s="3"/>
      <c r="D68" s="3"/>
      <c r="E68" s="3"/>
      <c r="F68" s="3"/>
      <c r="G68" s="33" t="s">
        <v>55</v>
      </c>
      <c r="H68" s="34"/>
      <c r="I68" s="34"/>
      <c r="J68" s="35"/>
      <c r="K68" s="31">
        <f>SUM(L29:L67)</f>
        <v>715126.5499999997</v>
      </c>
      <c r="L68" s="32"/>
    </row>
  </sheetData>
  <autoFilter ref="A5:L68">
    <filterColumn colId="8" showButton="0"/>
  </autoFilter>
  <mergeCells count="11">
    <mergeCell ref="K28:L28"/>
    <mergeCell ref="G28:J28"/>
    <mergeCell ref="G68:J68"/>
    <mergeCell ref="K68:L68"/>
    <mergeCell ref="I5:J5"/>
    <mergeCell ref="A1:L2"/>
    <mergeCell ref="A3:L3"/>
    <mergeCell ref="A4:B4"/>
    <mergeCell ref="C4:E4"/>
    <mergeCell ref="F4:H4"/>
    <mergeCell ref="I4:J4"/>
  </mergeCells>
  <dataValidations count="2">
    <dataValidation type="list" allowBlank="1" showInputMessage="1" showErrorMessage="1" sqref="C29:C67 C6:C27 C4 C1:C2">
      <formula1>"FUTURE,CASH, OPTION"</formula1>
    </dataValidation>
    <dataValidation type="list" allowBlank="1" showInputMessage="1" showErrorMessage="1" sqref="C68 C28 C5">
      <formula1>"FUTURE,CASH,OPTION"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2018-03-23T10:44:24Z</dcterms:modified>
</cp:coreProperties>
</file>