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4" r:id="rId1"/>
    <sheet name="2018" sheetId="3" r:id="rId2"/>
    <sheet name="Till Feb-18" sheetId="1" r:id="rId3"/>
    <sheet name="ROI Statement" sheetId="2" r:id="rId4"/>
  </sheets>
  <definedNames>
    <definedName name="_xlnm._FilterDatabase" localSheetId="2" hidden="1">'Till Feb-18'!$A$5:$M$4264</definedName>
  </definedNames>
  <calcPr calcId="124519"/>
</workbook>
</file>

<file path=xl/calcChain.xml><?xml version="1.0" encoding="utf-8"?>
<calcChain xmlns="http://schemas.openxmlformats.org/spreadsheetml/2006/main">
  <c r="J8" i="4"/>
  <c r="I8"/>
  <c r="I7"/>
  <c r="J6"/>
  <c r="I6"/>
  <c r="L5"/>
  <c r="M5" s="1"/>
  <c r="I5"/>
  <c r="I12"/>
  <c r="L12" s="1"/>
  <c r="M12" s="1"/>
  <c r="J11"/>
  <c r="L11" s="1"/>
  <c r="M11" s="1"/>
  <c r="I11"/>
  <c r="I10"/>
  <c r="I9"/>
  <c r="I15"/>
  <c r="J14"/>
  <c r="I14"/>
  <c r="I13"/>
  <c r="I20"/>
  <c r="L20" s="1"/>
  <c r="M20" s="1"/>
  <c r="I19"/>
  <c r="L19" s="1"/>
  <c r="M19" s="1"/>
  <c r="I18"/>
  <c r="L18" s="1"/>
  <c r="M18" s="1"/>
  <c r="I17"/>
  <c r="L17" s="1"/>
  <c r="M17" s="1"/>
  <c r="I16"/>
  <c r="L16" s="1"/>
  <c r="M16" s="1"/>
  <c r="I24"/>
  <c r="L24" s="1"/>
  <c r="M24" s="1"/>
  <c r="L23"/>
  <c r="M23" s="1"/>
  <c r="I23"/>
  <c r="I22"/>
  <c r="L22" s="1"/>
  <c r="M22" s="1"/>
  <c r="I21"/>
  <c r="L21" s="1"/>
  <c r="M21" s="1"/>
  <c r="I27"/>
  <c r="L27" s="1"/>
  <c r="M27" s="1"/>
  <c r="I26"/>
  <c r="L26" s="1"/>
  <c r="M26" s="1"/>
  <c r="I25"/>
  <c r="L25" s="1"/>
  <c r="M25" s="1"/>
  <c r="I28"/>
  <c r="L28" s="1"/>
  <c r="M28" s="1"/>
  <c r="I29"/>
  <c r="L29" s="1"/>
  <c r="M29" s="1"/>
  <c r="I30"/>
  <c r="L30" s="1"/>
  <c r="M30" s="1"/>
  <c r="I33"/>
  <c r="L33" s="1"/>
  <c r="M33" s="1"/>
  <c r="I32"/>
  <c r="L32" s="1"/>
  <c r="M32" s="1"/>
  <c r="I31"/>
  <c r="L31" s="1"/>
  <c r="M31" s="1"/>
  <c r="I35"/>
  <c r="L35" s="1"/>
  <c r="M35" s="1"/>
  <c r="I34"/>
  <c r="L34" s="1"/>
  <c r="M34" s="1"/>
  <c r="K38"/>
  <c r="J38"/>
  <c r="I38"/>
  <c r="L6" l="1"/>
  <c r="M6" s="1"/>
  <c r="L7"/>
  <c r="M7" s="1"/>
  <c r="L8"/>
  <c r="M8" s="1"/>
  <c r="L9"/>
  <c r="M9" s="1"/>
  <c r="L10"/>
  <c r="M10" s="1"/>
  <c r="L38"/>
  <c r="M38" s="1"/>
  <c r="L14"/>
  <c r="M14" s="1"/>
  <c r="L13"/>
  <c r="M13" s="1"/>
  <c r="L15"/>
  <c r="M15" s="1"/>
  <c r="I37"/>
  <c r="L37" s="1"/>
  <c r="M37" s="1"/>
  <c r="I36"/>
  <c r="L36" s="1"/>
  <c r="M36" s="1"/>
  <c r="J41"/>
  <c r="I41"/>
  <c r="J40"/>
  <c r="I40"/>
  <c r="J39"/>
  <c r="I39"/>
  <c r="I47"/>
  <c r="L47" s="1"/>
  <c r="M47" s="1"/>
  <c r="I42"/>
  <c r="L42" s="1"/>
  <c r="M42" s="1"/>
  <c r="K43"/>
  <c r="J43"/>
  <c r="I43"/>
  <c r="I48"/>
  <c r="I46"/>
  <c r="I45"/>
  <c r="I44"/>
  <c r="L44" s="1"/>
  <c r="M44" s="1"/>
  <c r="I49"/>
  <c r="L49" s="1"/>
  <c r="M49" s="1"/>
  <c r="D9" i="2"/>
  <c r="I8" i="3"/>
  <c r="L8" s="1"/>
  <c r="M8" s="1"/>
  <c r="L7"/>
  <c r="M7" s="1"/>
  <c r="J7"/>
  <c r="I7"/>
  <c r="I6"/>
  <c r="L6" s="1"/>
  <c r="M6" s="1"/>
  <c r="I5"/>
  <c r="L5" s="1"/>
  <c r="M5" s="1"/>
  <c r="M10"/>
  <c r="L10"/>
  <c r="J10"/>
  <c r="I10"/>
  <c r="I9"/>
  <c r="L9" s="1"/>
  <c r="M9" s="1"/>
  <c r="L12"/>
  <c r="M12" s="1"/>
  <c r="J12"/>
  <c r="I12"/>
  <c r="I11"/>
  <c r="L16"/>
  <c r="M16" s="1"/>
  <c r="I16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L19" s="1"/>
  <c r="M19" s="1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8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0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39" i="4" l="1"/>
  <c r="M39" s="1"/>
  <c r="L40"/>
  <c r="M40" s="1"/>
  <c r="L41"/>
  <c r="M41" s="1"/>
  <c r="L48"/>
  <c r="M48" s="1"/>
  <c r="L43"/>
  <c r="M43" s="1"/>
  <c r="L45"/>
  <c r="M45" s="1"/>
  <c r="L46"/>
  <c r="M46" s="1"/>
  <c r="L11" i="3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7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3" i="2"/>
  <c r="D4"/>
  <c r="D5"/>
  <c r="D6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<sst xmlns="http://schemas.openxmlformats.org/spreadsheetml/2006/main" count="3357" uniqueCount="532">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</sst>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7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549704724409474"/>
          <c:y val="0.22351957001390763"/>
          <c:w val="0.66613188976378979"/>
          <c:h val="0.51278225679958345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Statement'!$B$3:$B$10</c:f>
              <c:numCache>
                <c:formatCode>#,##0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Statement'!$C$3:$C$10</c:f>
              <c:numCache>
                <c:formatCode>General</c:formatCode>
                <c:ptCount val="8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</c:numCache>
            </c:numRef>
          </c:val>
        </c:ser>
        <c:axId val="56147968"/>
        <c:axId val="56149504"/>
      </c:barChart>
      <c:catAx>
        <c:axId val="56147968"/>
        <c:scaling>
          <c:orientation val="minMax"/>
        </c:scaling>
        <c:axPos val="b"/>
        <c:majorTickMark val="none"/>
        <c:tickLblPos val="nextTo"/>
        <c:crossAx val="56149504"/>
        <c:crosses val="autoZero"/>
        <c:auto val="1"/>
        <c:lblAlgn val="ctr"/>
        <c:lblOffset val="100"/>
      </c:catAx>
      <c:valAx>
        <c:axId val="561495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6147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/>
    <c:plotArea>
      <c:layout>
        <c:manualLayout>
          <c:layoutTarget val="inner"/>
          <c:xMode val="edge"/>
          <c:yMode val="edge"/>
          <c:x val="3.4801516606249652E-2"/>
          <c:y val="0.23814975599533189"/>
          <c:w val="0.9521479146664179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2516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298"/>
                </c:manualLayout>
              </c:layout>
              <c:showVal val="1"/>
            </c:dLbl>
            <c:dLbl>
              <c:idx val="3"/>
              <c:layout>
                <c:manualLayout>
                  <c:x val="-2.6101137454687388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Statement'!$D$3:$D$10</c:f>
              <c:numCache>
                <c:formatCode>0%</c:formatCode>
                <c:ptCount val="8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</c:numCache>
            </c:numRef>
          </c:val>
        </c:ser>
        <c:dLbls>
          <c:showVal val="1"/>
        </c:dLbls>
        <c:marker val="1"/>
        <c:axId val="58596352"/>
        <c:axId val="58802560"/>
      </c:lineChart>
      <c:catAx>
        <c:axId val="585963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40" b="1" i="0" baseline="0">
                <a:solidFill>
                  <a:schemeClr val="tx1"/>
                </a:solidFill>
                <a:latin typeface="Constantia" pitchFamily="18" charset="0"/>
              </a:defRPr>
            </a:pPr>
            <a:endParaRPr lang="en-US"/>
          </a:p>
        </c:txPr>
        <c:crossAx val="58802560"/>
        <c:crosses val="autoZero"/>
        <c:auto val="1"/>
        <c:lblAlgn val="ctr"/>
        <c:lblOffset val="100"/>
      </c:catAx>
      <c:valAx>
        <c:axId val="5880256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58596352"/>
        <c:crosses val="autoZero"/>
        <c:crossBetween val="between"/>
      </c:valAx>
    </c:plotArea>
    <c:plotVisOnly val="1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12</xdr:row>
      <xdr:rowOff>0</xdr:rowOff>
    </xdr:from>
    <xdr:to>
      <xdr:col>6</xdr:col>
      <xdr:colOff>276226</xdr:colOff>
      <xdr:row>24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409574</xdr:colOff>
      <xdr:row>10</xdr:row>
      <xdr:rowOff>123824</xdr:rowOff>
    </xdr:from>
    <xdr:to>
      <xdr:col>16</xdr:col>
      <xdr:colOff>28575</xdr:colOff>
      <xdr:row>23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selection activeCell="C3" sqref="C3:D3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93" t="s">
        <v>344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1">
      <c r="A2" s="94" t="s">
        <v>455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>
      <c r="A3" s="96" t="s">
        <v>336</v>
      </c>
      <c r="B3" s="97"/>
      <c r="C3" s="98" t="s">
        <v>482</v>
      </c>
      <c r="D3" s="99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00" t="s">
        <v>341</v>
      </c>
      <c r="J4" s="101"/>
      <c r="K4" s="102"/>
      <c r="L4" s="56" t="s">
        <v>342</v>
      </c>
      <c r="M4" s="55" t="s">
        <v>343</v>
      </c>
    </row>
    <row r="5" spans="1:13" s="63" customFormat="1">
      <c r="A5" s="57">
        <v>43483</v>
      </c>
      <c r="B5" s="58" t="s">
        <v>331</v>
      </c>
      <c r="C5" s="59">
        <v>1300</v>
      </c>
      <c r="D5" s="58" t="s">
        <v>15</v>
      </c>
      <c r="E5" s="58">
        <v>299.10000000000002</v>
      </c>
      <c r="F5" s="58">
        <v>297</v>
      </c>
      <c r="G5" s="73"/>
      <c r="H5" s="73"/>
      <c r="I5" s="60">
        <f t="shared" ref="I5:I8" si="0">(IF(D5="SHORT",E5-F5,IF(D5="LONG",F5-E5)))*C5</f>
        <v>2730.0000000000296</v>
      </c>
      <c r="J5" s="61"/>
      <c r="K5" s="61"/>
      <c r="L5" s="61">
        <f t="shared" ref="L5:L8" si="1">(J5+I5+K5)/C5</f>
        <v>2.1000000000000227</v>
      </c>
      <c r="M5" s="62">
        <f t="shared" ref="M5:M8" si="2">L5*C5</f>
        <v>2730.0000000000296</v>
      </c>
    </row>
    <row r="6" spans="1:13" s="63" customFormat="1">
      <c r="A6" s="57">
        <v>43483</v>
      </c>
      <c r="B6" s="58" t="s">
        <v>362</v>
      </c>
      <c r="C6" s="59">
        <v>900</v>
      </c>
      <c r="D6" s="58" t="s">
        <v>15</v>
      </c>
      <c r="E6" s="58">
        <v>667.25</v>
      </c>
      <c r="F6" s="58">
        <v>662.6</v>
      </c>
      <c r="G6" s="73">
        <v>656.6</v>
      </c>
      <c r="H6" s="73"/>
      <c r="I6" s="60">
        <f t="shared" si="0"/>
        <v>4184.99999999998</v>
      </c>
      <c r="J6" s="61">
        <f t="shared" ref="J5:J8" si="3">(IF(D6="SHORT",IF(G6="",0,F6-G6),IF(D6="LONG",IF(G6="",0,G6-F6))))*C6</f>
        <v>5400</v>
      </c>
      <c r="K6" s="61"/>
      <c r="L6" s="61">
        <f t="shared" si="1"/>
        <v>10.649999999999977</v>
      </c>
      <c r="M6" s="62">
        <f t="shared" si="2"/>
        <v>9584.99999999998</v>
      </c>
    </row>
    <row r="7" spans="1:13" s="63" customFormat="1">
      <c r="A7" s="57">
        <v>43483</v>
      </c>
      <c r="B7" s="58" t="s">
        <v>421</v>
      </c>
      <c r="C7" s="59">
        <v>1200</v>
      </c>
      <c r="D7" s="58" t="s">
        <v>15</v>
      </c>
      <c r="E7" s="58">
        <v>672.6</v>
      </c>
      <c r="F7" s="58">
        <v>667.85</v>
      </c>
      <c r="G7" s="73"/>
      <c r="H7" s="73"/>
      <c r="I7" s="60">
        <f t="shared" si="0"/>
        <v>5700</v>
      </c>
      <c r="J7" s="61"/>
      <c r="K7" s="61"/>
      <c r="L7" s="61">
        <f t="shared" si="1"/>
        <v>4.75</v>
      </c>
      <c r="M7" s="62">
        <f t="shared" si="2"/>
        <v>5700</v>
      </c>
    </row>
    <row r="8" spans="1:13" s="63" customFormat="1">
      <c r="A8" s="57">
        <v>43483</v>
      </c>
      <c r="B8" s="58" t="s">
        <v>528</v>
      </c>
      <c r="C8" s="59">
        <v>2000</v>
      </c>
      <c r="D8" s="58" t="s">
        <v>15</v>
      </c>
      <c r="E8" s="58">
        <v>251.25</v>
      </c>
      <c r="F8" s="58">
        <v>249.5</v>
      </c>
      <c r="G8" s="73">
        <v>247.25</v>
      </c>
      <c r="H8" s="73"/>
      <c r="I8" s="60">
        <f t="shared" si="0"/>
        <v>3500</v>
      </c>
      <c r="J8" s="61">
        <f t="shared" si="3"/>
        <v>4500</v>
      </c>
      <c r="K8" s="61"/>
      <c r="L8" s="61">
        <f t="shared" si="1"/>
        <v>4</v>
      </c>
      <c r="M8" s="62">
        <f t="shared" si="2"/>
        <v>8000</v>
      </c>
    </row>
    <row r="9" spans="1:13" s="63" customFormat="1">
      <c r="A9" s="57">
        <v>43482</v>
      </c>
      <c r="B9" s="58" t="s">
        <v>356</v>
      </c>
      <c r="C9" s="59">
        <v>1500</v>
      </c>
      <c r="D9" s="58" t="s">
        <v>15</v>
      </c>
      <c r="E9" s="58">
        <v>288.3</v>
      </c>
      <c r="F9" s="58">
        <v>290.89999999999998</v>
      </c>
      <c r="G9" s="73"/>
      <c r="H9" s="73"/>
      <c r="I9" s="60">
        <f t="shared" ref="I9:I12" si="4">(IF(D9="SHORT",E9-F9,IF(D9="LONG",F9-E9)))*C9</f>
        <v>-3899.9999999999491</v>
      </c>
      <c r="J9" s="61"/>
      <c r="K9" s="61"/>
      <c r="L9" s="61">
        <f t="shared" ref="L9:L12" si="5">(J9+I9+K9)/C9</f>
        <v>-2.5999999999999659</v>
      </c>
      <c r="M9" s="62">
        <f t="shared" ref="M9:M12" si="6">L9*C9</f>
        <v>-3899.9999999999491</v>
      </c>
    </row>
    <row r="10" spans="1:13" s="63" customFormat="1">
      <c r="A10" s="57">
        <v>43482</v>
      </c>
      <c r="B10" s="58" t="s">
        <v>512</v>
      </c>
      <c r="C10" s="59">
        <v>2750</v>
      </c>
      <c r="D10" s="58" t="s">
        <v>15</v>
      </c>
      <c r="E10" s="58">
        <v>376.45</v>
      </c>
      <c r="F10" s="58">
        <v>373.8</v>
      </c>
      <c r="G10" s="73"/>
      <c r="H10" s="73"/>
      <c r="I10" s="60">
        <f t="shared" si="4"/>
        <v>7287.4999999999372</v>
      </c>
      <c r="J10" s="61"/>
      <c r="K10" s="61"/>
      <c r="L10" s="61">
        <f t="shared" si="5"/>
        <v>2.6499999999999773</v>
      </c>
      <c r="M10" s="62">
        <f t="shared" si="6"/>
        <v>7287.4999999999372</v>
      </c>
    </row>
    <row r="11" spans="1:13" s="63" customFormat="1">
      <c r="A11" s="57">
        <v>43482</v>
      </c>
      <c r="B11" s="58" t="s">
        <v>504</v>
      </c>
      <c r="C11" s="59">
        <v>1500</v>
      </c>
      <c r="D11" s="58" t="s">
        <v>15</v>
      </c>
      <c r="E11" s="58">
        <v>222.45</v>
      </c>
      <c r="F11" s="58">
        <v>220.9</v>
      </c>
      <c r="G11" s="73">
        <v>218.9</v>
      </c>
      <c r="H11" s="73"/>
      <c r="I11" s="60">
        <f t="shared" si="4"/>
        <v>2324.9999999999745</v>
      </c>
      <c r="J11" s="61">
        <f t="shared" ref="J11" si="7">(IF(D11="SHORT",IF(G11="",0,F11-G11),IF(D11="LONG",IF(G11="",0,G11-F11))))*C11</f>
        <v>3000</v>
      </c>
      <c r="K11" s="61"/>
      <c r="L11" s="61">
        <f t="shared" si="5"/>
        <v>3.5499999999999829</v>
      </c>
      <c r="M11" s="62">
        <f t="shared" si="6"/>
        <v>5324.9999999999745</v>
      </c>
    </row>
    <row r="12" spans="1:13" s="63" customFormat="1">
      <c r="A12" s="57">
        <v>43481</v>
      </c>
      <c r="B12" s="58" t="s">
        <v>515</v>
      </c>
      <c r="C12" s="59">
        <v>500</v>
      </c>
      <c r="D12" s="58" t="s">
        <v>14</v>
      </c>
      <c r="E12" s="58">
        <v>1164.8499999999999</v>
      </c>
      <c r="F12" s="58">
        <v>1167.05</v>
      </c>
      <c r="G12" s="73"/>
      <c r="H12" s="73"/>
      <c r="I12" s="60">
        <f t="shared" si="4"/>
        <v>1100.0000000000227</v>
      </c>
      <c r="J12" s="61"/>
      <c r="K12" s="61"/>
      <c r="L12" s="61">
        <f t="shared" si="5"/>
        <v>2.2000000000000455</v>
      </c>
      <c r="M12" s="62">
        <f t="shared" si="6"/>
        <v>1100.0000000000227</v>
      </c>
    </row>
    <row r="13" spans="1:13" s="63" customFormat="1">
      <c r="A13" s="57">
        <v>43481</v>
      </c>
      <c r="B13" s="58" t="s">
        <v>453</v>
      </c>
      <c r="C13" s="59">
        <v>750</v>
      </c>
      <c r="D13" s="58" t="s">
        <v>14</v>
      </c>
      <c r="E13" s="58">
        <v>837.5</v>
      </c>
      <c r="F13" s="58">
        <v>829.95</v>
      </c>
      <c r="G13" s="73"/>
      <c r="H13" s="73"/>
      <c r="I13" s="60">
        <f t="shared" ref="I13:I15" si="8">(IF(D13="SHORT",E13-F13,IF(D13="LONG",F13-E13)))*C13</f>
        <v>-5662.4999999999654</v>
      </c>
      <c r="J13" s="61"/>
      <c r="K13" s="61"/>
      <c r="L13" s="61">
        <f t="shared" ref="L13:L15" si="9">(J13+I13+K13)/C13</f>
        <v>-7.5499999999999536</v>
      </c>
      <c r="M13" s="62">
        <f t="shared" ref="M13:M15" si="10">L13*C13</f>
        <v>-5662.4999999999654</v>
      </c>
    </row>
    <row r="14" spans="1:13" s="63" customFormat="1">
      <c r="A14" s="57">
        <v>43481</v>
      </c>
      <c r="B14" s="58" t="s">
        <v>494</v>
      </c>
      <c r="C14" s="59">
        <v>3000</v>
      </c>
      <c r="D14" s="58" t="s">
        <v>14</v>
      </c>
      <c r="E14" s="58">
        <v>217.3</v>
      </c>
      <c r="F14" s="58">
        <v>218.8</v>
      </c>
      <c r="G14" s="73">
        <v>220.8</v>
      </c>
      <c r="H14" s="73"/>
      <c r="I14" s="60">
        <f t="shared" si="8"/>
        <v>4500</v>
      </c>
      <c r="J14" s="61">
        <f t="shared" ref="J14" si="11">(IF(D14="SHORT",IF(G14="",0,F14-G14),IF(D14="LONG",IF(G14="",0,G14-F14))))*C14</f>
        <v>6000</v>
      </c>
      <c r="K14" s="61"/>
      <c r="L14" s="61">
        <f t="shared" si="9"/>
        <v>3.5</v>
      </c>
      <c r="M14" s="62">
        <f t="shared" si="10"/>
        <v>10500</v>
      </c>
    </row>
    <row r="15" spans="1:13" s="63" customFormat="1">
      <c r="A15" s="57">
        <v>43481</v>
      </c>
      <c r="B15" s="58" t="s">
        <v>531</v>
      </c>
      <c r="C15" s="59">
        <v>75</v>
      </c>
      <c r="D15" s="58" t="s">
        <v>14</v>
      </c>
      <c r="E15" s="58">
        <v>7385</v>
      </c>
      <c r="F15" s="58">
        <v>7318</v>
      </c>
      <c r="G15" s="73"/>
      <c r="H15" s="73"/>
      <c r="I15" s="60">
        <f t="shared" si="8"/>
        <v>-5025</v>
      </c>
      <c r="J15" s="61"/>
      <c r="K15" s="61"/>
      <c r="L15" s="61">
        <f t="shared" si="9"/>
        <v>-67</v>
      </c>
      <c r="M15" s="62">
        <f t="shared" si="10"/>
        <v>-5025</v>
      </c>
    </row>
    <row r="16" spans="1:13" s="63" customFormat="1">
      <c r="A16" s="57">
        <v>43480</v>
      </c>
      <c r="B16" s="58" t="s">
        <v>473</v>
      </c>
      <c r="C16" s="59">
        <v>1500</v>
      </c>
      <c r="D16" s="58" t="s">
        <v>14</v>
      </c>
      <c r="E16" s="58">
        <v>529</v>
      </c>
      <c r="F16" s="58">
        <v>532.70000000000005</v>
      </c>
      <c r="G16" s="73"/>
      <c r="H16" s="73"/>
      <c r="I16" s="60">
        <f t="shared" ref="I16:I20" si="12">(IF(D16="SHORT",E16-F16,IF(D16="LONG",F16-E16)))*C16</f>
        <v>5550.0000000000682</v>
      </c>
      <c r="J16" s="61"/>
      <c r="K16" s="61"/>
      <c r="L16" s="61">
        <f t="shared" ref="L16:L20" si="13">(J16+I16+K16)/C16</f>
        <v>3.7000000000000455</v>
      </c>
      <c r="M16" s="62">
        <f t="shared" ref="M16:M20" si="14">L16*C16</f>
        <v>5550.0000000000682</v>
      </c>
    </row>
    <row r="17" spans="1:13" s="63" customFormat="1">
      <c r="A17" s="57">
        <v>43480</v>
      </c>
      <c r="B17" s="58" t="s">
        <v>528</v>
      </c>
      <c r="C17" s="59">
        <v>2000</v>
      </c>
      <c r="D17" s="58" t="s">
        <v>14</v>
      </c>
      <c r="E17" s="58">
        <v>256.5</v>
      </c>
      <c r="F17" s="58">
        <v>258.25</v>
      </c>
      <c r="G17" s="73"/>
      <c r="H17" s="73"/>
      <c r="I17" s="60">
        <f t="shared" si="12"/>
        <v>3500</v>
      </c>
      <c r="J17" s="61"/>
      <c r="K17" s="61"/>
      <c r="L17" s="61">
        <f t="shared" si="13"/>
        <v>1.75</v>
      </c>
      <c r="M17" s="62">
        <f t="shared" si="14"/>
        <v>3500</v>
      </c>
    </row>
    <row r="18" spans="1:13" s="63" customFormat="1">
      <c r="A18" s="57">
        <v>43480</v>
      </c>
      <c r="B18" s="58" t="s">
        <v>412</v>
      </c>
      <c r="C18" s="59">
        <v>550</v>
      </c>
      <c r="D18" s="58" t="s">
        <v>14</v>
      </c>
      <c r="E18" s="58">
        <v>684.4</v>
      </c>
      <c r="F18" s="58">
        <v>689.15</v>
      </c>
      <c r="G18" s="73"/>
      <c r="H18" s="73"/>
      <c r="I18" s="60">
        <f t="shared" si="12"/>
        <v>2612.5</v>
      </c>
      <c r="J18" s="61"/>
      <c r="K18" s="61"/>
      <c r="L18" s="61">
        <f t="shared" si="13"/>
        <v>4.75</v>
      </c>
      <c r="M18" s="62">
        <f t="shared" si="14"/>
        <v>2612.5</v>
      </c>
    </row>
    <row r="19" spans="1:13" s="63" customFormat="1">
      <c r="A19" s="57">
        <v>43480</v>
      </c>
      <c r="B19" s="58" t="s">
        <v>379</v>
      </c>
      <c r="C19" s="59">
        <v>1250</v>
      </c>
      <c r="D19" s="58" t="s">
        <v>14</v>
      </c>
      <c r="E19" s="58">
        <v>447.45</v>
      </c>
      <c r="F19" s="58">
        <v>443.4</v>
      </c>
      <c r="G19" s="73"/>
      <c r="H19" s="73"/>
      <c r="I19" s="60">
        <f t="shared" si="12"/>
        <v>-5062.5000000000146</v>
      </c>
      <c r="J19" s="61"/>
      <c r="K19" s="61"/>
      <c r="L19" s="61">
        <f t="shared" si="13"/>
        <v>-4.0500000000000114</v>
      </c>
      <c r="M19" s="62">
        <f t="shared" si="14"/>
        <v>-5062.5000000000146</v>
      </c>
    </row>
    <row r="20" spans="1:13" s="63" customFormat="1">
      <c r="A20" s="57">
        <v>43480</v>
      </c>
      <c r="B20" s="58" t="s">
        <v>347</v>
      </c>
      <c r="C20" s="59">
        <v>4000</v>
      </c>
      <c r="D20" s="58" t="s">
        <v>14</v>
      </c>
      <c r="E20" s="58">
        <v>150.1</v>
      </c>
      <c r="F20" s="58">
        <v>148.69999999999999</v>
      </c>
      <c r="G20" s="73"/>
      <c r="H20" s="73"/>
      <c r="I20" s="60">
        <f t="shared" si="12"/>
        <v>-5600.0000000000227</v>
      </c>
      <c r="J20" s="61"/>
      <c r="K20" s="61"/>
      <c r="L20" s="61">
        <f t="shared" si="13"/>
        <v>-1.4000000000000057</v>
      </c>
      <c r="M20" s="62">
        <f t="shared" si="14"/>
        <v>-5600.0000000000227</v>
      </c>
    </row>
    <row r="21" spans="1:13" s="63" customFormat="1">
      <c r="A21" s="57">
        <v>43479</v>
      </c>
      <c r="B21" s="58" t="s">
        <v>385</v>
      </c>
      <c r="C21" s="59">
        <v>6000</v>
      </c>
      <c r="D21" s="58" t="s">
        <v>15</v>
      </c>
      <c r="E21" s="58">
        <v>96.5</v>
      </c>
      <c r="F21" s="58">
        <v>95.75</v>
      </c>
      <c r="G21" s="73"/>
      <c r="H21" s="73"/>
      <c r="I21" s="60">
        <f t="shared" ref="I21:I24" si="15">(IF(D21="SHORT",E21-F21,IF(D21="LONG",F21-E21)))*C21</f>
        <v>4500</v>
      </c>
      <c r="J21" s="61"/>
      <c r="K21" s="61"/>
      <c r="L21" s="61">
        <f t="shared" ref="L21:L24" si="16">(J21+I21+K21)/C21</f>
        <v>0.75</v>
      </c>
      <c r="M21" s="62">
        <f t="shared" ref="M21:M24" si="17">L21*C21</f>
        <v>4500</v>
      </c>
    </row>
    <row r="22" spans="1:13" s="63" customFormat="1">
      <c r="A22" s="57">
        <v>43479</v>
      </c>
      <c r="B22" s="58" t="s">
        <v>530</v>
      </c>
      <c r="C22" s="59">
        <v>10000</v>
      </c>
      <c r="D22" s="58" t="s">
        <v>15</v>
      </c>
      <c r="E22" s="58">
        <v>62.8</v>
      </c>
      <c r="F22" s="58">
        <v>63.4</v>
      </c>
      <c r="G22" s="73"/>
      <c r="H22" s="73"/>
      <c r="I22" s="60">
        <f t="shared" si="15"/>
        <v>-6000.0000000000146</v>
      </c>
      <c r="J22" s="61"/>
      <c r="K22" s="61"/>
      <c r="L22" s="61">
        <f t="shared" si="16"/>
        <v>-0.60000000000000142</v>
      </c>
      <c r="M22" s="62">
        <f t="shared" si="17"/>
        <v>-6000.0000000000146</v>
      </c>
    </row>
    <row r="23" spans="1:13" s="63" customFormat="1">
      <c r="A23" s="57">
        <v>43479</v>
      </c>
      <c r="B23" s="58" t="s">
        <v>442</v>
      </c>
      <c r="C23" s="59">
        <v>2750</v>
      </c>
      <c r="D23" s="58" t="s">
        <v>15</v>
      </c>
      <c r="E23" s="58">
        <v>268.10000000000002</v>
      </c>
      <c r="F23" s="58">
        <v>270.55</v>
      </c>
      <c r="G23" s="73"/>
      <c r="H23" s="73"/>
      <c r="I23" s="60">
        <f t="shared" si="15"/>
        <v>-6737.4999999999691</v>
      </c>
      <c r="J23" s="61"/>
      <c r="K23" s="61"/>
      <c r="L23" s="61">
        <f t="shared" si="16"/>
        <v>-2.4499999999999886</v>
      </c>
      <c r="M23" s="62">
        <f t="shared" si="17"/>
        <v>-6737.4999999999691</v>
      </c>
    </row>
    <row r="24" spans="1:13" s="63" customFormat="1">
      <c r="A24" s="57">
        <v>43479</v>
      </c>
      <c r="B24" s="58" t="s">
        <v>413</v>
      </c>
      <c r="C24" s="59">
        <v>750</v>
      </c>
      <c r="D24" s="58" t="s">
        <v>15</v>
      </c>
      <c r="E24" s="58">
        <v>1159.6500000000001</v>
      </c>
      <c r="F24" s="58">
        <v>1156</v>
      </c>
      <c r="G24" s="73"/>
      <c r="H24" s="73"/>
      <c r="I24" s="60">
        <f t="shared" si="15"/>
        <v>2737.5000000000682</v>
      </c>
      <c r="J24" s="61"/>
      <c r="K24" s="61"/>
      <c r="L24" s="61">
        <f t="shared" si="16"/>
        <v>3.6500000000000909</v>
      </c>
      <c r="M24" s="62">
        <f t="shared" si="17"/>
        <v>2737.5000000000682</v>
      </c>
    </row>
    <row r="25" spans="1:13" s="63" customFormat="1">
      <c r="A25" s="57">
        <v>43476</v>
      </c>
      <c r="B25" s="58" t="s">
        <v>431</v>
      </c>
      <c r="C25" s="59">
        <v>2100</v>
      </c>
      <c r="D25" s="58" t="s">
        <v>15</v>
      </c>
      <c r="E25" s="58">
        <v>233.9</v>
      </c>
      <c r="F25" s="58">
        <v>232.15</v>
      </c>
      <c r="G25" s="73"/>
      <c r="H25" s="73"/>
      <c r="I25" s="60">
        <f t="shared" ref="I25:I27" si="18">(IF(D25="SHORT",E25-F25,IF(D25="LONG",F25-E25)))*C25</f>
        <v>3675</v>
      </c>
      <c r="J25" s="61"/>
      <c r="K25" s="61"/>
      <c r="L25" s="61">
        <f t="shared" ref="L25:L27" si="19">(J25+I25+K25)/C25</f>
        <v>1.75</v>
      </c>
      <c r="M25" s="62">
        <f t="shared" ref="M25:M27" si="20">L25*C25</f>
        <v>3675</v>
      </c>
    </row>
    <row r="26" spans="1:13" s="63" customFormat="1">
      <c r="A26" s="57">
        <v>43476</v>
      </c>
      <c r="B26" s="58" t="s">
        <v>429</v>
      </c>
      <c r="C26" s="59">
        <v>250</v>
      </c>
      <c r="D26" s="58" t="s">
        <v>15</v>
      </c>
      <c r="E26" s="58">
        <v>2603.75</v>
      </c>
      <c r="F26" s="58">
        <v>2584.1999999999998</v>
      </c>
      <c r="G26" s="73"/>
      <c r="H26" s="73"/>
      <c r="I26" s="60">
        <f t="shared" si="18"/>
        <v>4887.5000000000455</v>
      </c>
      <c r="J26" s="61"/>
      <c r="K26" s="61"/>
      <c r="L26" s="61">
        <f t="shared" si="19"/>
        <v>19.550000000000182</v>
      </c>
      <c r="M26" s="62">
        <f t="shared" si="20"/>
        <v>4887.5000000000455</v>
      </c>
    </row>
    <row r="27" spans="1:13" s="63" customFormat="1">
      <c r="A27" s="57">
        <v>43476</v>
      </c>
      <c r="B27" s="58" t="s">
        <v>529</v>
      </c>
      <c r="C27" s="59">
        <v>1100</v>
      </c>
      <c r="D27" s="58" t="s">
        <v>15</v>
      </c>
      <c r="E27" s="58">
        <v>478.75</v>
      </c>
      <c r="F27" s="58">
        <v>475.15</v>
      </c>
      <c r="G27" s="73"/>
      <c r="H27" s="73"/>
      <c r="I27" s="60">
        <f t="shared" si="18"/>
        <v>3960.000000000025</v>
      </c>
      <c r="J27" s="61"/>
      <c r="K27" s="61"/>
      <c r="L27" s="61">
        <f t="shared" si="19"/>
        <v>3.6000000000000227</v>
      </c>
      <c r="M27" s="62">
        <f t="shared" si="20"/>
        <v>3960.000000000025</v>
      </c>
    </row>
    <row r="28" spans="1:13" s="63" customFormat="1">
      <c r="A28" s="57">
        <v>43475</v>
      </c>
      <c r="B28" s="58" t="s">
        <v>166</v>
      </c>
      <c r="C28" s="59">
        <v>1000</v>
      </c>
      <c r="D28" s="58" t="s">
        <v>15</v>
      </c>
      <c r="E28" s="58">
        <v>593.25</v>
      </c>
      <c r="F28" s="58">
        <v>592.4</v>
      </c>
      <c r="G28" s="73"/>
      <c r="H28" s="73"/>
      <c r="I28" s="60">
        <f t="shared" ref="I28" si="21">(IF(D28="SHORT",E28-F28,IF(D28="LONG",F28-E28)))*C28</f>
        <v>850.00000000002274</v>
      </c>
      <c r="J28" s="61"/>
      <c r="K28" s="61"/>
      <c r="L28" s="61">
        <f t="shared" ref="L28" si="22">(J28+I28+K28)/C28</f>
        <v>0.85000000000002274</v>
      </c>
      <c r="M28" s="62">
        <f t="shared" ref="M28" si="23">L28*C28</f>
        <v>850.00000000002274</v>
      </c>
    </row>
    <row r="29" spans="1:13" s="63" customFormat="1">
      <c r="A29" s="57">
        <v>43475</v>
      </c>
      <c r="B29" s="58" t="s">
        <v>384</v>
      </c>
      <c r="C29" s="59">
        <v>500</v>
      </c>
      <c r="D29" s="58" t="s">
        <v>14</v>
      </c>
      <c r="E29" s="58">
        <v>1166.25</v>
      </c>
      <c r="F29" s="58">
        <v>1155.75</v>
      </c>
      <c r="G29" s="73"/>
      <c r="H29" s="73"/>
      <c r="I29" s="60">
        <f t="shared" ref="I29" si="24">(IF(D29="SHORT",E29-F29,IF(D29="LONG",F29-E29)))*C29</f>
        <v>-5250</v>
      </c>
      <c r="J29" s="61"/>
      <c r="K29" s="61"/>
      <c r="L29" s="61">
        <f t="shared" ref="L29" si="25">(J29+I29+K29)/C29</f>
        <v>-10.5</v>
      </c>
      <c r="M29" s="62">
        <f t="shared" ref="M29" si="26">L29*C29</f>
        <v>-5250</v>
      </c>
    </row>
    <row r="30" spans="1:13" s="63" customFormat="1">
      <c r="A30" s="57">
        <v>43474</v>
      </c>
      <c r="B30" s="58" t="s">
        <v>499</v>
      </c>
      <c r="C30" s="59">
        <v>2200</v>
      </c>
      <c r="D30" s="58" t="s">
        <v>14</v>
      </c>
      <c r="E30" s="58">
        <v>325.45</v>
      </c>
      <c r="F30" s="58">
        <v>327.85</v>
      </c>
      <c r="G30" s="73"/>
      <c r="H30" s="73"/>
      <c r="I30" s="60">
        <f t="shared" ref="I30" si="27">(IF(D30="SHORT",E30-F30,IF(D30="LONG",F30-E30)))*C30</f>
        <v>5280.0000000000746</v>
      </c>
      <c r="J30" s="61"/>
      <c r="K30" s="61"/>
      <c r="L30" s="61">
        <f t="shared" ref="L30" si="28">(J30+I30+K30)/C30</f>
        <v>2.4000000000000341</v>
      </c>
      <c r="M30" s="62">
        <f t="shared" ref="M30" si="29">L30*C30</f>
        <v>5280.0000000000746</v>
      </c>
    </row>
    <row r="31" spans="1:13" s="63" customFormat="1">
      <c r="A31" s="57">
        <v>43473</v>
      </c>
      <c r="B31" s="58" t="s">
        <v>412</v>
      </c>
      <c r="C31" s="59">
        <v>550</v>
      </c>
      <c r="D31" s="58" t="s">
        <v>14</v>
      </c>
      <c r="E31" s="58">
        <v>656.85</v>
      </c>
      <c r="F31" s="58">
        <v>660.05</v>
      </c>
      <c r="G31" s="73"/>
      <c r="H31" s="73"/>
      <c r="I31" s="60">
        <f t="shared" ref="I31:I33" si="30">(IF(D31="SHORT",E31-F31,IF(D31="LONG",F31-E31)))*C31</f>
        <v>1759.9999999999625</v>
      </c>
      <c r="J31" s="61"/>
      <c r="K31" s="61"/>
      <c r="L31" s="61">
        <f t="shared" ref="L31:L33" si="31">(J31+I31+K31)/C31</f>
        <v>3.1999999999999318</v>
      </c>
      <c r="M31" s="62">
        <f t="shared" ref="M31:M33" si="32">L31*C31</f>
        <v>1759.9999999999625</v>
      </c>
    </row>
    <row r="32" spans="1:13" s="63" customFormat="1">
      <c r="A32" s="57">
        <v>43473</v>
      </c>
      <c r="B32" s="58" t="s">
        <v>351</v>
      </c>
      <c r="C32" s="59">
        <v>700</v>
      </c>
      <c r="D32" s="58" t="s">
        <v>15</v>
      </c>
      <c r="E32" s="58">
        <v>913.45</v>
      </c>
      <c r="F32" s="58">
        <v>921.65</v>
      </c>
      <c r="G32" s="73"/>
      <c r="H32" s="73"/>
      <c r="I32" s="60">
        <f t="shared" si="30"/>
        <v>-5739.9999999999527</v>
      </c>
      <c r="J32" s="61"/>
      <c r="K32" s="61"/>
      <c r="L32" s="61">
        <f t="shared" si="31"/>
        <v>-8.1999999999999318</v>
      </c>
      <c r="M32" s="62">
        <f t="shared" si="32"/>
        <v>-5739.9999999999527</v>
      </c>
    </row>
    <row r="33" spans="1:13" s="63" customFormat="1">
      <c r="A33" s="57">
        <v>43473</v>
      </c>
      <c r="B33" s="58" t="s">
        <v>490</v>
      </c>
      <c r="C33" s="59">
        <v>302</v>
      </c>
      <c r="D33" s="58" t="s">
        <v>14</v>
      </c>
      <c r="E33" s="58">
        <v>2325.6</v>
      </c>
      <c r="F33" s="58">
        <v>2343</v>
      </c>
      <c r="G33" s="73"/>
      <c r="H33" s="73"/>
      <c r="I33" s="60">
        <f t="shared" si="30"/>
        <v>5254.8000000000275</v>
      </c>
      <c r="J33" s="61"/>
      <c r="K33" s="61"/>
      <c r="L33" s="61">
        <f t="shared" si="31"/>
        <v>17.400000000000091</v>
      </c>
      <c r="M33" s="62">
        <f t="shared" si="32"/>
        <v>5254.8000000000275</v>
      </c>
    </row>
    <row r="34" spans="1:13" s="63" customFormat="1">
      <c r="A34" s="57">
        <v>43472</v>
      </c>
      <c r="B34" s="58" t="s">
        <v>522</v>
      </c>
      <c r="C34" s="59">
        <v>150</v>
      </c>
      <c r="D34" s="58" t="s">
        <v>14</v>
      </c>
      <c r="E34" s="58">
        <v>3616.2</v>
      </c>
      <c r="F34" s="58">
        <v>3624.95</v>
      </c>
      <c r="G34" s="73"/>
      <c r="H34" s="73"/>
      <c r="I34" s="60">
        <f t="shared" ref="I34:I35" si="33">(IF(D34="SHORT",E34-F34,IF(D34="LONG",F34-E34)))*C34</f>
        <v>1312.5</v>
      </c>
      <c r="J34" s="61"/>
      <c r="K34" s="61"/>
      <c r="L34" s="61">
        <f t="shared" ref="L34:L35" si="34">(J34+I34+K34)/C34</f>
        <v>8.75</v>
      </c>
      <c r="M34" s="62">
        <f t="shared" ref="M34:M35" si="35">L34*C34</f>
        <v>1312.5</v>
      </c>
    </row>
    <row r="35" spans="1:13" s="63" customFormat="1">
      <c r="A35" s="57">
        <v>43472</v>
      </c>
      <c r="B35" s="58" t="s">
        <v>423</v>
      </c>
      <c r="C35" s="59">
        <v>2000</v>
      </c>
      <c r="D35" s="58" t="s">
        <v>14</v>
      </c>
      <c r="E35" s="58">
        <v>388.55</v>
      </c>
      <c r="F35" s="58">
        <v>391.45</v>
      </c>
      <c r="G35" s="73"/>
      <c r="H35" s="73"/>
      <c r="I35" s="60">
        <f t="shared" si="33"/>
        <v>5799.9999999999545</v>
      </c>
      <c r="J35" s="61"/>
      <c r="K35" s="61"/>
      <c r="L35" s="61">
        <f t="shared" si="34"/>
        <v>2.8999999999999773</v>
      </c>
      <c r="M35" s="62">
        <f t="shared" si="35"/>
        <v>5799.9999999999545</v>
      </c>
    </row>
    <row r="36" spans="1:13" s="63" customFormat="1">
      <c r="A36" s="57">
        <v>43469</v>
      </c>
      <c r="B36" s="58" t="s">
        <v>528</v>
      </c>
      <c r="C36" s="59">
        <v>2000</v>
      </c>
      <c r="D36" s="58" t="s">
        <v>14</v>
      </c>
      <c r="E36" s="58">
        <v>259.89999999999998</v>
      </c>
      <c r="F36" s="58">
        <v>260.64999999999998</v>
      </c>
      <c r="G36" s="73"/>
      <c r="H36" s="73"/>
      <c r="I36" s="60">
        <f t="shared" ref="I36:I38" si="36">(IF(D36="SHORT",E36-F36,IF(D36="LONG",F36-E36)))*C36</f>
        <v>1500</v>
      </c>
      <c r="J36" s="61"/>
      <c r="K36" s="61"/>
      <c r="L36" s="61">
        <f t="shared" ref="L36:L38" si="37">(J36+I36+K36)/C36</f>
        <v>0.75</v>
      </c>
      <c r="M36" s="62">
        <f t="shared" ref="M36:M38" si="38">L36*C36</f>
        <v>1500</v>
      </c>
    </row>
    <row r="37" spans="1:13" s="63" customFormat="1">
      <c r="A37" s="57">
        <v>43469</v>
      </c>
      <c r="B37" s="58" t="s">
        <v>527</v>
      </c>
      <c r="C37" s="59">
        <v>700</v>
      </c>
      <c r="D37" s="58" t="s">
        <v>15</v>
      </c>
      <c r="E37" s="58">
        <v>722.5</v>
      </c>
      <c r="F37" s="58">
        <v>729</v>
      </c>
      <c r="G37" s="73"/>
      <c r="H37" s="73"/>
      <c r="I37" s="60">
        <f t="shared" si="36"/>
        <v>-4550</v>
      </c>
      <c r="J37" s="61"/>
      <c r="K37" s="61"/>
      <c r="L37" s="61">
        <f t="shared" si="37"/>
        <v>-6.5</v>
      </c>
      <c r="M37" s="62">
        <f t="shared" si="38"/>
        <v>-4550</v>
      </c>
    </row>
    <row r="38" spans="1:13" s="32" customFormat="1">
      <c r="A38" s="70">
        <v>43468</v>
      </c>
      <c r="B38" s="71" t="s">
        <v>507</v>
      </c>
      <c r="C38" s="72">
        <v>700</v>
      </c>
      <c r="D38" s="71" t="s">
        <v>15</v>
      </c>
      <c r="E38" s="71">
        <v>953.5</v>
      </c>
      <c r="F38" s="71">
        <v>946.35</v>
      </c>
      <c r="G38" s="66">
        <v>937.8</v>
      </c>
      <c r="H38" s="66">
        <v>929.35</v>
      </c>
      <c r="I38" s="68">
        <f t="shared" si="36"/>
        <v>5004.9999999999836</v>
      </c>
      <c r="J38" s="67">
        <f t="shared" ref="J38" si="39">(IF(D38="SHORT",IF(G38="",0,F38-G38),IF(D38="LONG",IF(G38="",0,G38-F38))))*C38</f>
        <v>5985.0000000000473</v>
      </c>
      <c r="K38" s="67">
        <f t="shared" ref="K38" si="40">(IF(D38="SHORT",IF(H38="",0,G38-H38),IF(D38="LONG",IF(H38="",0,(H38-G38)))))*C38</f>
        <v>5914.9999999999527</v>
      </c>
      <c r="L38" s="67">
        <f t="shared" si="37"/>
        <v>24.149999999999981</v>
      </c>
      <c r="M38" s="69">
        <f t="shared" si="38"/>
        <v>16904.999999999985</v>
      </c>
    </row>
    <row r="39" spans="1:13" s="63" customFormat="1">
      <c r="A39" s="57">
        <v>43468</v>
      </c>
      <c r="B39" s="58" t="s">
        <v>509</v>
      </c>
      <c r="C39" s="59">
        <v>500</v>
      </c>
      <c r="D39" s="58" t="s">
        <v>15</v>
      </c>
      <c r="E39" s="58">
        <v>497.15</v>
      </c>
      <c r="F39" s="58">
        <v>493.4</v>
      </c>
      <c r="G39" s="73">
        <v>488.95</v>
      </c>
      <c r="H39" s="73"/>
      <c r="I39" s="60">
        <f t="shared" ref="I39:I41" si="41">(IF(D39="SHORT",E39-F39,IF(D39="LONG",F39-E39)))*C39</f>
        <v>1875</v>
      </c>
      <c r="J39" s="61">
        <f t="shared" ref="J39:J41" si="42">(IF(D39="SHORT",IF(G39="",0,F39-G39),IF(D39="LONG",IF(G39="",0,G39-F39))))*C39</f>
        <v>2224.9999999999945</v>
      </c>
      <c r="K39" s="61"/>
      <c r="L39" s="61">
        <f t="shared" ref="L39:L41" si="43">(J39+I39+K39)/C39</f>
        <v>8.1999999999999886</v>
      </c>
      <c r="M39" s="62">
        <f t="shared" ref="M39:M41" si="44">L39*C39</f>
        <v>4099.9999999999945</v>
      </c>
    </row>
    <row r="40" spans="1:13" s="63" customFormat="1">
      <c r="A40" s="57">
        <v>43468</v>
      </c>
      <c r="B40" s="58" t="s">
        <v>486</v>
      </c>
      <c r="C40" s="59">
        <v>2850</v>
      </c>
      <c r="D40" s="58" t="s">
        <v>15</v>
      </c>
      <c r="E40" s="58">
        <v>164.9</v>
      </c>
      <c r="F40" s="58">
        <v>163.65</v>
      </c>
      <c r="G40" s="73">
        <v>162.15</v>
      </c>
      <c r="H40" s="73"/>
      <c r="I40" s="60">
        <f t="shared" si="41"/>
        <v>3562.5</v>
      </c>
      <c r="J40" s="61">
        <f t="shared" si="42"/>
        <v>4275</v>
      </c>
      <c r="K40" s="61"/>
      <c r="L40" s="61">
        <f t="shared" si="43"/>
        <v>2.75</v>
      </c>
      <c r="M40" s="62">
        <f t="shared" si="44"/>
        <v>7837.5</v>
      </c>
    </row>
    <row r="41" spans="1:13" s="63" customFormat="1">
      <c r="A41" s="57">
        <v>43468</v>
      </c>
      <c r="B41" s="58" t="s">
        <v>450</v>
      </c>
      <c r="C41" s="59">
        <v>1500</v>
      </c>
      <c r="D41" s="58" t="s">
        <v>15</v>
      </c>
      <c r="E41" s="58">
        <v>565.1</v>
      </c>
      <c r="F41" s="58">
        <v>560.85</v>
      </c>
      <c r="G41" s="73">
        <v>555.79999999999995</v>
      </c>
      <c r="H41" s="73"/>
      <c r="I41" s="60">
        <f t="shared" si="41"/>
        <v>6375</v>
      </c>
      <c r="J41" s="61">
        <f t="shared" si="42"/>
        <v>7575.0000000001019</v>
      </c>
      <c r="K41" s="61"/>
      <c r="L41" s="61">
        <f t="shared" si="43"/>
        <v>9.3000000000000682</v>
      </c>
      <c r="M41" s="62">
        <f t="shared" si="44"/>
        <v>13950.000000000102</v>
      </c>
    </row>
    <row r="42" spans="1:13" s="63" customFormat="1">
      <c r="A42" s="57">
        <v>43467</v>
      </c>
      <c r="B42" s="58" t="s">
        <v>524</v>
      </c>
      <c r="C42" s="59">
        <v>2000</v>
      </c>
      <c r="D42" s="58" t="s">
        <v>14</v>
      </c>
      <c r="E42" s="58">
        <v>265.7</v>
      </c>
      <c r="F42" s="58">
        <v>263.3</v>
      </c>
      <c r="G42" s="73"/>
      <c r="H42" s="73"/>
      <c r="I42" s="60">
        <f t="shared" ref="I42" si="45">(IF(D42="SHORT",E42-F42,IF(D42="LONG",F42-E42)))*C42</f>
        <v>-4799.9999999999545</v>
      </c>
      <c r="J42" s="61"/>
      <c r="K42" s="61"/>
      <c r="L42" s="61">
        <f t="shared" ref="L42" si="46">(J42+I42+K42)/C42</f>
        <v>-2.3999999999999773</v>
      </c>
      <c r="M42" s="62">
        <f t="shared" ref="M42" si="47">L42*C42</f>
        <v>-4799.9999999999545</v>
      </c>
    </row>
    <row r="43" spans="1:13" s="32" customFormat="1">
      <c r="A43" s="70">
        <v>43467</v>
      </c>
      <c r="B43" s="71" t="s">
        <v>526</v>
      </c>
      <c r="C43" s="72">
        <v>600</v>
      </c>
      <c r="D43" s="71" t="s">
        <v>15</v>
      </c>
      <c r="E43" s="71">
        <v>1236.8</v>
      </c>
      <c r="F43" s="71">
        <v>1227.5</v>
      </c>
      <c r="G43" s="66">
        <v>1216.45</v>
      </c>
      <c r="H43" s="66">
        <v>1205.5</v>
      </c>
      <c r="I43" s="68">
        <f t="shared" ref="I43:I48" si="48">(IF(D43="SHORT",E43-F43,IF(D43="LONG",F43-E43)))*C43</f>
        <v>5579.9999999999727</v>
      </c>
      <c r="J43" s="67">
        <f t="shared" ref="J43" si="49">(IF(D43="SHORT",IF(G43="",0,F43-G43),IF(D43="LONG",IF(G43="",0,G43-F43))))*C43</f>
        <v>6629.9999999999727</v>
      </c>
      <c r="K43" s="67">
        <f t="shared" ref="K43" si="50">(IF(D43="SHORT",IF(H43="",0,G43-H43),IF(D43="LONG",IF(H43="",0,(H43-G43)))))*C43</f>
        <v>6570.0000000000273</v>
      </c>
      <c r="L43" s="67">
        <f t="shared" ref="L43:L48" si="51">(J43+I43+K43)/C43</f>
        <v>31.299999999999951</v>
      </c>
      <c r="M43" s="69">
        <f t="shared" ref="M43:M48" si="52">L43*C43</f>
        <v>18779.999999999971</v>
      </c>
    </row>
    <row r="44" spans="1:13" s="63" customFormat="1">
      <c r="A44" s="57">
        <v>43467</v>
      </c>
      <c r="B44" s="58" t="s">
        <v>393</v>
      </c>
      <c r="C44" s="59">
        <v>600</v>
      </c>
      <c r="D44" s="58" t="s">
        <v>15</v>
      </c>
      <c r="E44" s="58">
        <v>904</v>
      </c>
      <c r="F44" s="58">
        <v>897.2</v>
      </c>
      <c r="G44" s="73"/>
      <c r="H44" s="73"/>
      <c r="I44" s="60">
        <f t="shared" si="48"/>
        <v>4079.9999999999727</v>
      </c>
      <c r="J44" s="61"/>
      <c r="K44" s="61"/>
      <c r="L44" s="61">
        <f t="shared" si="51"/>
        <v>6.7999999999999545</v>
      </c>
      <c r="M44" s="62">
        <f t="shared" si="52"/>
        <v>4079.9999999999727</v>
      </c>
    </row>
    <row r="45" spans="1:13" s="63" customFormat="1">
      <c r="A45" s="57">
        <v>43467</v>
      </c>
      <c r="B45" s="58" t="s">
        <v>34</v>
      </c>
      <c r="C45" s="59">
        <v>1200</v>
      </c>
      <c r="D45" s="58" t="s">
        <v>14</v>
      </c>
      <c r="E45" s="58">
        <v>758.95</v>
      </c>
      <c r="F45" s="58">
        <v>752.1</v>
      </c>
      <c r="G45" s="73"/>
      <c r="H45" s="73"/>
      <c r="I45" s="60">
        <f t="shared" si="48"/>
        <v>-8220.0000000000273</v>
      </c>
      <c r="J45" s="61"/>
      <c r="K45" s="61"/>
      <c r="L45" s="61">
        <f t="shared" si="51"/>
        <v>-6.8500000000000227</v>
      </c>
      <c r="M45" s="62">
        <f t="shared" si="52"/>
        <v>-8220.0000000000273</v>
      </c>
    </row>
    <row r="46" spans="1:13" s="63" customFormat="1">
      <c r="A46" s="57">
        <v>43467</v>
      </c>
      <c r="B46" s="58" t="s">
        <v>374</v>
      </c>
      <c r="C46" s="59">
        <v>2000</v>
      </c>
      <c r="D46" s="58" t="s">
        <v>14</v>
      </c>
      <c r="E46" s="58">
        <v>281.3</v>
      </c>
      <c r="F46" s="58">
        <v>278.75</v>
      </c>
      <c r="G46" s="73"/>
      <c r="H46" s="73"/>
      <c r="I46" s="60">
        <f t="shared" si="48"/>
        <v>-5100.0000000000227</v>
      </c>
      <c r="J46" s="61"/>
      <c r="K46" s="61"/>
      <c r="L46" s="61">
        <f t="shared" si="51"/>
        <v>-2.5500000000000114</v>
      </c>
      <c r="M46" s="62">
        <f t="shared" si="52"/>
        <v>-5100.0000000000227</v>
      </c>
    </row>
    <row r="47" spans="1:13" s="63" customFormat="1">
      <c r="A47" s="57">
        <v>43466</v>
      </c>
      <c r="B47" s="58" t="s">
        <v>362</v>
      </c>
      <c r="C47" s="59">
        <v>900</v>
      </c>
      <c r="D47" s="58" t="s">
        <v>15</v>
      </c>
      <c r="E47" s="58">
        <v>627.79999999999995</v>
      </c>
      <c r="F47" s="58">
        <v>623.1</v>
      </c>
      <c r="G47" s="73"/>
      <c r="H47" s="73"/>
      <c r="I47" s="60">
        <f t="shared" si="48"/>
        <v>4229.9999999999382</v>
      </c>
      <c r="J47" s="61"/>
      <c r="K47" s="61"/>
      <c r="L47" s="61">
        <f t="shared" si="51"/>
        <v>4.6999999999999309</v>
      </c>
      <c r="M47" s="62">
        <f t="shared" si="52"/>
        <v>4229.9999999999382</v>
      </c>
    </row>
    <row r="48" spans="1:13" s="32" customFormat="1">
      <c r="A48" s="70">
        <v>43466</v>
      </c>
      <c r="B48" s="71" t="s">
        <v>452</v>
      </c>
      <c r="C48" s="72">
        <v>500</v>
      </c>
      <c r="D48" s="71" t="s">
        <v>14</v>
      </c>
      <c r="E48" s="71">
        <v>1910.15</v>
      </c>
      <c r="F48" s="71">
        <v>1934</v>
      </c>
      <c r="G48" s="66"/>
      <c r="H48" s="66"/>
      <c r="I48" s="68">
        <f t="shared" si="48"/>
        <v>11924.999999999955</v>
      </c>
      <c r="J48" s="67"/>
      <c r="K48" s="67"/>
      <c r="L48" s="67">
        <f t="shared" si="51"/>
        <v>23.849999999999909</v>
      </c>
      <c r="M48" s="69">
        <f t="shared" si="52"/>
        <v>11924.999999999955</v>
      </c>
    </row>
    <row r="49" spans="1:13" s="63" customFormat="1">
      <c r="A49" s="57">
        <v>43466</v>
      </c>
      <c r="B49" s="58" t="s">
        <v>367</v>
      </c>
      <c r="C49" s="59">
        <v>1100</v>
      </c>
      <c r="D49" s="58" t="s">
        <v>15</v>
      </c>
      <c r="E49" s="58">
        <v>436.9</v>
      </c>
      <c r="F49" s="58">
        <v>433.65</v>
      </c>
      <c r="G49" s="73"/>
      <c r="H49" s="73"/>
      <c r="I49" s="60">
        <f t="shared" ref="I49" si="53">(IF(D49="SHORT",E49-F49,IF(D49="LONG",F49-E49)))*C49</f>
        <v>3575</v>
      </c>
      <c r="J49" s="61"/>
      <c r="K49" s="61"/>
      <c r="L49" s="61">
        <f t="shared" ref="L49" si="54">(J49+I49+K49)/C49</f>
        <v>3.25</v>
      </c>
      <c r="M49" s="62">
        <f t="shared" ref="M49" si="55">L49*C49</f>
        <v>3575</v>
      </c>
    </row>
  </sheetData>
  <mergeCells count="5">
    <mergeCell ref="A1:M1"/>
    <mergeCell ref="A2:M2"/>
    <mergeCell ref="A3:B3"/>
    <mergeCell ref="C3:D3"/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1"/>
  <sheetViews>
    <sheetView topLeftCell="A49" workbookViewId="0">
      <selection activeCell="M5" sqref="M5:M70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93" t="s">
        <v>344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1">
      <c r="A2" s="94" t="s">
        <v>455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>
      <c r="A3" s="96" t="s">
        <v>336</v>
      </c>
      <c r="B3" s="97"/>
      <c r="C3" s="98" t="s">
        <v>482</v>
      </c>
      <c r="D3" s="99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00" t="s">
        <v>341</v>
      </c>
      <c r="J4" s="101"/>
      <c r="K4" s="102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65.25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s="1" customFormat="1">
      <c r="A3" s="110" t="s">
        <v>1</v>
      </c>
      <c r="B3" s="112" t="s">
        <v>2</v>
      </c>
      <c r="C3" s="112" t="s">
        <v>317</v>
      </c>
      <c r="D3" s="114" t="s">
        <v>3</v>
      </c>
      <c r="E3" s="114" t="s">
        <v>316</v>
      </c>
      <c r="F3" s="116" t="s">
        <v>4</v>
      </c>
      <c r="G3" s="116"/>
      <c r="H3" s="116"/>
      <c r="I3" s="116" t="s">
        <v>5</v>
      </c>
      <c r="J3" s="116"/>
      <c r="K3" s="116"/>
      <c r="L3" s="33" t="s">
        <v>6</v>
      </c>
    </row>
    <row r="4" spans="1:12" s="1" customFormat="1" ht="15.75" thickBot="1">
      <c r="A4" s="111"/>
      <c r="B4" s="113"/>
      <c r="C4" s="113"/>
      <c r="D4" s="115"/>
      <c r="E4" s="115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03"/>
      <c r="B4277" s="103"/>
      <c r="C4277" s="103"/>
      <c r="D4277" s="103"/>
      <c r="E4277" s="103"/>
      <c r="F4277" s="103"/>
      <c r="G4277" s="103"/>
      <c r="H4277" s="103"/>
      <c r="I4277" s="103"/>
      <c r="J4277" s="103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10" sqref="C10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9" max="9" width="11" bestFit="1" customWidth="1"/>
  </cols>
  <sheetData>
    <row r="1" spans="1:4" ht="22.5">
      <c r="A1" s="117" t="s">
        <v>474</v>
      </c>
      <c r="B1" s="118"/>
      <c r="C1" s="118"/>
      <c r="D1" s="118"/>
    </row>
    <row r="2" spans="1:4" ht="15.75">
      <c r="A2" s="89" t="s">
        <v>475</v>
      </c>
      <c r="B2" s="89" t="s">
        <v>476</v>
      </c>
      <c r="C2" s="89" t="s">
        <v>477</v>
      </c>
      <c r="D2" s="89" t="s">
        <v>483</v>
      </c>
    </row>
    <row r="3" spans="1:4" ht="15.75">
      <c r="A3" s="90" t="s">
        <v>478</v>
      </c>
      <c r="B3" s="91">
        <v>100000</v>
      </c>
      <c r="C3" s="90">
        <v>341995</v>
      </c>
      <c r="D3" s="92">
        <f t="shared" ref="D3:D6" si="0">C3/B3</f>
        <v>3.41995</v>
      </c>
    </row>
    <row r="4" spans="1:4" ht="15.75">
      <c r="A4" s="90" t="s">
        <v>479</v>
      </c>
      <c r="B4" s="91">
        <v>100000</v>
      </c>
      <c r="C4" s="90">
        <v>328918</v>
      </c>
      <c r="D4" s="92">
        <f t="shared" si="0"/>
        <v>3.28918</v>
      </c>
    </row>
    <row r="5" spans="1:4" ht="15.75">
      <c r="A5" s="90" t="s">
        <v>480</v>
      </c>
      <c r="B5" s="91">
        <v>100000</v>
      </c>
      <c r="C5" s="90">
        <v>288028</v>
      </c>
      <c r="D5" s="92">
        <f t="shared" si="0"/>
        <v>2.88028</v>
      </c>
    </row>
    <row r="6" spans="1:4" ht="15.75">
      <c r="A6" s="90" t="s">
        <v>481</v>
      </c>
      <c r="B6" s="91">
        <v>100000</v>
      </c>
      <c r="C6" s="90">
        <v>303853</v>
      </c>
      <c r="D6" s="92">
        <f t="shared" si="0"/>
        <v>3.0385300000000002</v>
      </c>
    </row>
    <row r="7" spans="1:4" ht="15.75">
      <c r="A7" s="90" t="s">
        <v>498</v>
      </c>
      <c r="B7" s="91">
        <v>100000</v>
      </c>
      <c r="C7" s="90">
        <v>281093</v>
      </c>
      <c r="D7" s="92">
        <f t="shared" ref="D7:D9" si="1">C7/B7</f>
        <v>2.8109299999999999</v>
      </c>
    </row>
    <row r="8" spans="1:4" ht="15.75">
      <c r="A8" s="90" t="s">
        <v>502</v>
      </c>
      <c r="B8" s="91">
        <v>100000</v>
      </c>
      <c r="C8" s="90">
        <v>407723</v>
      </c>
      <c r="D8" s="92">
        <f t="shared" si="1"/>
        <v>4.0772300000000001</v>
      </c>
    </row>
    <row r="9" spans="1:4" ht="15.75">
      <c r="A9" s="90" t="s">
        <v>513</v>
      </c>
      <c r="B9" s="91">
        <v>100000</v>
      </c>
      <c r="C9" s="90">
        <v>276937</v>
      </c>
      <c r="D9" s="92">
        <f t="shared" si="1"/>
        <v>2.7693699999999999</v>
      </c>
    </row>
    <row r="10" spans="1:4" ht="15.75">
      <c r="A10" s="90" t="s">
        <v>525</v>
      </c>
      <c r="B10" s="91">
        <v>100000</v>
      </c>
      <c r="C10" s="90">
        <v>385327</v>
      </c>
      <c r="D10" s="92">
        <f t="shared" ref="D10" si="2">C10/B10</f>
        <v>3.8532700000000002</v>
      </c>
    </row>
    <row r="31" spans="1:1">
      <c r="A31" s="32"/>
    </row>
  </sheetData>
  <mergeCells count="1">
    <mergeCell ref="A1:D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2019-01-18T12:37:12Z</dcterms:modified>
</cp:coreProperties>
</file>