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I24" i="4"/>
  <c r="L24"/>
  <c r="J10"/>
  <c r="I10"/>
  <c r="J11"/>
  <c r="I12"/>
  <c r="L12" s="1"/>
  <c r="I11"/>
  <c r="L11" s="1"/>
  <c r="I13"/>
  <c r="L13" s="1"/>
  <c r="I14"/>
  <c r="L14" s="1"/>
  <c r="I15"/>
  <c r="L15" s="1"/>
  <c r="J16"/>
  <c r="I16"/>
  <c r="I17"/>
  <c r="L17" s="1"/>
  <c r="I18"/>
  <c r="L18" s="1"/>
  <c r="I19"/>
  <c r="J20"/>
  <c r="I20"/>
  <c r="I21"/>
  <c r="J21"/>
  <c r="I34"/>
  <c r="I33"/>
  <c r="L33" s="1"/>
  <c r="I32"/>
  <c r="I31"/>
  <c r="I30"/>
  <c r="I29"/>
  <c r="I28"/>
  <c r="H53"/>
  <c r="K53" s="1"/>
  <c r="H52"/>
  <c r="J52" s="1"/>
  <c r="H51"/>
  <c r="K51" s="1"/>
  <c r="H50"/>
  <c r="J50" s="1"/>
  <c r="H49"/>
  <c r="K49" s="1"/>
  <c r="H48"/>
  <c r="J48" s="1"/>
  <c r="H47"/>
  <c r="K47" s="1"/>
  <c r="H46"/>
  <c r="J46" s="1"/>
  <c r="H45"/>
  <c r="K45" s="1"/>
  <c r="H44"/>
  <c r="J44" s="1"/>
  <c r="H43"/>
  <c r="K43" s="1"/>
  <c r="H42"/>
  <c r="J42" s="1"/>
  <c r="H41"/>
  <c r="K41" s="1"/>
  <c r="J22"/>
  <c r="I22"/>
  <c r="L28"/>
  <c r="L10" l="1"/>
  <c r="L16"/>
  <c r="L19"/>
  <c r="L20"/>
  <c r="L21"/>
  <c r="I36"/>
  <c r="L32"/>
  <c r="L34"/>
  <c r="J51"/>
  <c r="J41"/>
  <c r="J45"/>
  <c r="J49"/>
  <c r="J53"/>
  <c r="J43"/>
  <c r="J47"/>
  <c r="K42"/>
  <c r="K44"/>
  <c r="K46"/>
  <c r="K48"/>
  <c r="K50"/>
  <c r="K52"/>
  <c r="L22"/>
  <c r="L36" l="1"/>
  <c r="J54"/>
  <c r="K6" i="1"/>
  <c r="D8" i="2"/>
  <c r="J17" i="1"/>
  <c r="H7"/>
  <c r="I7" s="1"/>
  <c r="H6"/>
  <c r="J6" s="1"/>
  <c r="H9"/>
  <c r="J9" s="1"/>
  <c r="H8"/>
  <c r="K8" s="1"/>
  <c r="K7" l="1"/>
  <c r="J7"/>
  <c r="J8"/>
  <c r="K9"/>
  <c r="H10"/>
  <c r="J10" s="1"/>
  <c r="H11"/>
  <c r="J11" s="1"/>
  <c r="H12"/>
  <c r="H13"/>
  <c r="I13" s="1"/>
  <c r="J13" s="1"/>
  <c r="H15"/>
  <c r="K15" s="1"/>
  <c r="H14"/>
  <c r="K14" s="1"/>
  <c r="J26"/>
  <c r="H18"/>
  <c r="J18" s="1"/>
  <c r="H16"/>
  <c r="K16" s="1"/>
  <c r="H19"/>
  <c r="K19" s="1"/>
  <c r="H20"/>
  <c r="J20" s="1"/>
  <c r="H21"/>
  <c r="K21" s="1"/>
  <c r="J22"/>
  <c r="H22"/>
  <c r="K22" s="1"/>
  <c r="D7" i="2"/>
  <c r="H23" i="1"/>
  <c r="J23" s="1"/>
  <c r="H25"/>
  <c r="J25" s="1"/>
  <c r="H24"/>
  <c r="J24" s="1"/>
  <c r="J38"/>
  <c r="H27"/>
  <c r="J27" s="1"/>
  <c r="H28"/>
  <c r="J28" s="1"/>
  <c r="H29"/>
  <c r="K29" s="1"/>
  <c r="H30"/>
  <c r="J30" s="1"/>
  <c r="H31"/>
  <c r="K31" s="1"/>
  <c r="H32"/>
  <c r="K32" s="1"/>
  <c r="K10" l="1"/>
  <c r="K11"/>
  <c r="J12"/>
  <c r="K12"/>
  <c r="K13"/>
  <c r="J14"/>
  <c r="J15"/>
  <c r="K18"/>
  <c r="J16"/>
  <c r="J19"/>
  <c r="K20"/>
  <c r="J21"/>
  <c r="K23"/>
  <c r="K25"/>
  <c r="K24"/>
  <c r="K27"/>
  <c r="K28"/>
  <c r="J29"/>
  <c r="K30"/>
  <c r="J31"/>
  <c r="J32"/>
  <c r="H33"/>
  <c r="K33" s="1"/>
  <c r="H35"/>
  <c r="K35" s="1"/>
  <c r="H34"/>
  <c r="K34" s="1"/>
  <c r="H36"/>
  <c r="K36" s="1"/>
  <c r="D9" i="2"/>
  <c r="H37" i="1"/>
  <c r="J37" s="1"/>
  <c r="H42"/>
  <c r="J42" s="1"/>
  <c r="H39"/>
  <c r="K39" s="1"/>
  <c r="H40"/>
  <c r="I40" s="1"/>
  <c r="H41"/>
  <c r="J41" s="1"/>
  <c r="H43"/>
  <c r="J43" s="1"/>
  <c r="H44"/>
  <c r="K44" s="1"/>
  <c r="D3" i="2"/>
  <c r="D4"/>
  <c r="D5"/>
  <c r="D6"/>
  <c r="J33" i="1" l="1"/>
  <c r="J35"/>
  <c r="J34"/>
  <c r="J36"/>
  <c r="K37"/>
  <c r="K42"/>
  <c r="J39"/>
  <c r="K40"/>
  <c r="J40"/>
  <c r="K41"/>
  <c r="K43"/>
  <c r="J44"/>
  <c r="H46"/>
  <c r="J46" s="1"/>
  <c r="H45"/>
  <c r="K45" s="1"/>
  <c r="H48"/>
  <c r="K48" s="1"/>
  <c r="H49"/>
  <c r="J49" s="1"/>
  <c r="H50"/>
  <c r="J50" s="1"/>
  <c r="H51"/>
  <c r="K51" s="1"/>
  <c r="H52"/>
  <c r="J52" s="1"/>
  <c r="H53"/>
  <c r="J53" s="1"/>
  <c r="H54"/>
  <c r="J54" s="1"/>
  <c r="H125"/>
  <c r="K125" s="1"/>
  <c r="H126"/>
  <c r="K126" s="1"/>
  <c r="H127"/>
  <c r="K127" s="1"/>
  <c r="H128"/>
  <c r="I128" s="1"/>
  <c r="K128" s="1"/>
  <c r="H129"/>
  <c r="J129" s="1"/>
  <c r="H130"/>
  <c r="K130" s="1"/>
  <c r="H131"/>
  <c r="K131" s="1"/>
  <c r="H124"/>
  <c r="J124" s="1"/>
  <c r="H117"/>
  <c r="K117" s="1"/>
  <c r="H118"/>
  <c r="K118" s="1"/>
  <c r="H119"/>
  <c r="J119" s="1"/>
  <c r="H120"/>
  <c r="K120" s="1"/>
  <c r="H121"/>
  <c r="K121" s="1"/>
  <c r="H122"/>
  <c r="K122" s="1"/>
  <c r="H116"/>
  <c r="K116" s="1"/>
  <c r="H101"/>
  <c r="K101" s="1"/>
  <c r="H102"/>
  <c r="K102" s="1"/>
  <c r="H103"/>
  <c r="K103" s="1"/>
  <c r="H104"/>
  <c r="I104" s="1"/>
  <c r="H105"/>
  <c r="J105" s="1"/>
  <c r="H106"/>
  <c r="K106" s="1"/>
  <c r="H107"/>
  <c r="I107" s="1"/>
  <c r="K107" s="1"/>
  <c r="H108"/>
  <c r="K108" s="1"/>
  <c r="H109"/>
  <c r="K109" s="1"/>
  <c r="H110"/>
  <c r="J110" s="1"/>
  <c r="H111"/>
  <c r="K111" s="1"/>
  <c r="H112"/>
  <c r="K112" s="1"/>
  <c r="H113"/>
  <c r="K113" s="1"/>
  <c r="H114"/>
  <c r="J114" s="1"/>
  <c r="H100"/>
  <c r="I100" s="1"/>
  <c r="J100" s="1"/>
  <c r="H85"/>
  <c r="K85" s="1"/>
  <c r="H86"/>
  <c r="H87"/>
  <c r="I87" s="1"/>
  <c r="H88"/>
  <c r="K88" s="1"/>
  <c r="H89"/>
  <c r="J89" s="1"/>
  <c r="H90"/>
  <c r="H91"/>
  <c r="K91" s="1"/>
  <c r="H92"/>
  <c r="K92" s="1"/>
  <c r="H93"/>
  <c r="I93" s="1"/>
  <c r="H94"/>
  <c r="K94" s="1"/>
  <c r="H95"/>
  <c r="I95" s="1"/>
  <c r="K95" s="1"/>
  <c r="H96"/>
  <c r="K96" s="1"/>
  <c r="H97"/>
  <c r="K97" s="1"/>
  <c r="H98"/>
  <c r="K98" s="1"/>
  <c r="H84"/>
  <c r="K84" s="1"/>
  <c r="H74"/>
  <c r="K74" s="1"/>
  <c r="H75"/>
  <c r="K75" s="1"/>
  <c r="H76"/>
  <c r="K76" s="1"/>
  <c r="H77"/>
  <c r="K77" s="1"/>
  <c r="H78"/>
  <c r="K78" s="1"/>
  <c r="H79"/>
  <c r="K79" s="1"/>
  <c r="H80"/>
  <c r="H81"/>
  <c r="K81" s="1"/>
  <c r="H82"/>
  <c r="K82" s="1"/>
  <c r="H73"/>
  <c r="K73" s="1"/>
  <c r="H62"/>
  <c r="K62" s="1"/>
  <c r="H63"/>
  <c r="J63" s="1"/>
  <c r="H64"/>
  <c r="K64" s="1"/>
  <c r="H65"/>
  <c r="K65" s="1"/>
  <c r="H66"/>
  <c r="K66" s="1"/>
  <c r="H67"/>
  <c r="J67" s="1"/>
  <c r="H68"/>
  <c r="K68" s="1"/>
  <c r="H69"/>
  <c r="K69" s="1"/>
  <c r="H70"/>
  <c r="I70" s="1"/>
  <c r="H71"/>
  <c r="J71" s="1"/>
  <c r="H61"/>
  <c r="K61" s="1"/>
  <c r="H56"/>
  <c r="I56" s="1"/>
  <c r="J56" s="1"/>
  <c r="H57"/>
  <c r="K57" s="1"/>
  <c r="H58"/>
  <c r="K58" s="1"/>
  <c r="H59"/>
  <c r="K59" s="1"/>
  <c r="H55"/>
  <c r="K55" s="1"/>
  <c r="J127" l="1"/>
  <c r="J85"/>
  <c r="K114"/>
  <c r="J55"/>
  <c r="K71"/>
  <c r="J122"/>
  <c r="J59"/>
  <c r="K67"/>
  <c r="K110"/>
  <c r="J118"/>
  <c r="K63"/>
  <c r="K89"/>
  <c r="K129"/>
  <c r="K119"/>
  <c r="J45"/>
  <c r="K46"/>
  <c r="J47" s="1"/>
  <c r="J93"/>
  <c r="K93"/>
  <c r="K104"/>
  <c r="J104"/>
  <c r="J76"/>
  <c r="J98"/>
  <c r="J109"/>
  <c r="J113"/>
  <c r="K105"/>
  <c r="I86"/>
  <c r="K86" s="1"/>
  <c r="J62"/>
  <c r="J66"/>
  <c r="J70"/>
  <c r="J75"/>
  <c r="J79"/>
  <c r="J84"/>
  <c r="J88"/>
  <c r="J92"/>
  <c r="J97"/>
  <c r="J103"/>
  <c r="J108"/>
  <c r="J112"/>
  <c r="J117"/>
  <c r="J121"/>
  <c r="J126"/>
  <c r="J131"/>
  <c r="K70"/>
  <c r="I80"/>
  <c r="K80" s="1"/>
  <c r="J61"/>
  <c r="J65"/>
  <c r="J69"/>
  <c r="J74"/>
  <c r="J78"/>
  <c r="J82"/>
  <c r="J87"/>
  <c r="J91"/>
  <c r="J96"/>
  <c r="J102"/>
  <c r="J106"/>
  <c r="J111"/>
  <c r="J116"/>
  <c r="J120"/>
  <c r="J125"/>
  <c r="J130"/>
  <c r="K87"/>
  <c r="I90"/>
  <c r="K90" s="1"/>
  <c r="K124"/>
  <c r="J57"/>
  <c r="J64"/>
  <c r="J68"/>
  <c r="J73"/>
  <c r="J77"/>
  <c r="J81"/>
  <c r="J86"/>
  <c r="J94"/>
  <c r="J101"/>
  <c r="J48"/>
  <c r="K49"/>
  <c r="K50"/>
  <c r="J51"/>
  <c r="K52"/>
  <c r="K53"/>
  <c r="K54"/>
  <c r="J128"/>
  <c r="J107"/>
  <c r="K100"/>
  <c r="J95"/>
  <c r="K56"/>
  <c r="J58"/>
  <c r="J60" l="1"/>
  <c r="J80"/>
  <c r="J90"/>
  <c r="J72"/>
  <c r="J83"/>
  <c r="J99"/>
  <c r="J115"/>
  <c r="J123"/>
  <c r="J132"/>
</calcChain>
</file>

<file path=xl/sharedStrings.xml><?xml version="1.0" encoding="utf-8"?>
<sst xmlns="http://schemas.openxmlformats.org/spreadsheetml/2006/main" count="362" uniqueCount="191">
  <si>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</si>
  <si>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</si>
  <si>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</si>
  <si>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</si>
  <si>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</si>
  <si>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</si>
  <si>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</si>
  <si>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</si>
  <si>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</si>
  <si>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</si>
  <si>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</si>
  <si>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HDFC 2000 CE</t>
  </si>
  <si>
    <t>LONG</t>
  </si>
  <si>
    <t>HDFCBANK 2140 CE</t>
  </si>
  <si>
    <t>HINDZINC 290 CE</t>
  </si>
  <si>
    <t>L&amp;TFH 180 CE</t>
  </si>
  <si>
    <t>UPL 640 PE</t>
  </si>
  <si>
    <t>MOTHERSUMI 330 CE</t>
  </si>
  <si>
    <t>POWERGRID 180 CE</t>
  </si>
  <si>
    <t>HEXAWARE 510 CE</t>
  </si>
  <si>
    <t>TCS 2000 CE</t>
  </si>
  <si>
    <t>SBIN 270 CE</t>
  </si>
  <si>
    <t>REC 100 CE</t>
  </si>
  <si>
    <t>HEXAWARE 500 CE</t>
  </si>
  <si>
    <t>MINDTREE  1020 CE</t>
  </si>
  <si>
    <t>HUL 1700 CE</t>
  </si>
  <si>
    <t>TECHM 660 CE</t>
  </si>
  <si>
    <t>ADANIPORTS 350 PE</t>
  </si>
  <si>
    <t>PFC 80 CE</t>
  </si>
  <si>
    <t>BIOCON 640CE</t>
  </si>
  <si>
    <t>LT 1280 PE</t>
  </si>
  <si>
    <t>HCL 880 PE</t>
  </si>
  <si>
    <t>MNM 920 CE</t>
  </si>
  <si>
    <t>INFY 1240 PE</t>
  </si>
  <si>
    <t>TECHM 700 CE</t>
  </si>
  <si>
    <t>ANDHRABANK 35 PE</t>
  </si>
  <si>
    <t>BPCL 400 CE</t>
  </si>
  <si>
    <t>ITC 270 PE</t>
  </si>
  <si>
    <t>TVSMOTOR 560 CE</t>
  </si>
  <si>
    <t>BPCL 380 CE</t>
  </si>
  <si>
    <t>CIPLA 520 PE</t>
  </si>
  <si>
    <t>ASHOKLEY 150 CE</t>
  </si>
  <si>
    <t>ASHOKLEY 140 CE</t>
  </si>
  <si>
    <t>RELINFRA 380 PE</t>
  </si>
  <si>
    <t>DISHTV 70 PE</t>
  </si>
  <si>
    <t>GAIL 340 CE</t>
  </si>
  <si>
    <t>YESBANK 360 CE</t>
  </si>
  <si>
    <t>JSWSTEEL 330 PE</t>
  </si>
  <si>
    <t>APOLLOTYRE 300 CE</t>
  </si>
  <si>
    <t>TATAGLOBAL 280 CE</t>
  </si>
  <si>
    <t>LIC 530 CE</t>
  </si>
  <si>
    <t>CGPOWER 85 CE</t>
  </si>
  <si>
    <t>PFC 90 CE</t>
  </si>
  <si>
    <t>YESBANK 330 CE</t>
  </si>
  <si>
    <t>HDFCBANK 1940 CE</t>
  </si>
  <si>
    <t>HINDALCO 260 CE</t>
  </si>
  <si>
    <t>TATACHEM 740 CE</t>
  </si>
  <si>
    <t>RELINACE 960 CE</t>
  </si>
  <si>
    <t>KOTAKBANK 1160 CE</t>
  </si>
  <si>
    <t>DIVIS 1100 PE</t>
  </si>
  <si>
    <t>MNM 770 PE</t>
  </si>
  <si>
    <t>ASHOKLEY 145 CE</t>
  </si>
  <si>
    <t>JSPL 250 CE</t>
  </si>
  <si>
    <t>ASHOKLEY 140 PE</t>
  </si>
  <si>
    <t>ADANIENT 165 CE</t>
  </si>
  <si>
    <t>GAIL 330 CE</t>
  </si>
  <si>
    <t>TATAMOTORS 340 CE</t>
  </si>
  <si>
    <t>INFY 1140 PE</t>
  </si>
  <si>
    <t>PCJ 340 CE</t>
  </si>
  <si>
    <t>BANKINDIA 100 CE</t>
  </si>
  <si>
    <t>BANKBARODA 130 PE</t>
  </si>
  <si>
    <t>INDIANB 320 PE</t>
  </si>
  <si>
    <t>RELINFRA 480 CE</t>
  </si>
  <si>
    <t>CASTROL 200 CE</t>
  </si>
  <si>
    <t>POWERGRID 200 CE</t>
  </si>
  <si>
    <t>REC 140 CE</t>
  </si>
  <si>
    <t>TATASTEEL 640 PE</t>
  </si>
  <si>
    <t>RELINFRA 440 PE</t>
  </si>
  <si>
    <t>KOTAKBANK 1060 CE</t>
  </si>
  <si>
    <t>ARVIND 400 PE</t>
  </si>
  <si>
    <t>TOTAL PROFIT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</si>
  <si>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</si>
  <si>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</si>
  <si>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</si>
  <si>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</si>
  <si>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</si>
  <si>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</si>
  <si>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</si>
  <si>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</si>
  <si>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2,00,000+</t>
  </si>
  <si>
    <t>PRODUCT : HNI OPTION</t>
  </si>
  <si>
    <t>NMDC 100 PE</t>
  </si>
  <si>
    <t>JSPL 210 CE</t>
  </si>
  <si>
    <t>PVR 1350 CE</t>
  </si>
  <si>
    <t>ONGC 180 CE</t>
  </si>
  <si>
    <t>BIOCON 620 CE</t>
  </si>
  <si>
    <t>TCS 2100 CE</t>
  </si>
  <si>
    <t>WIPRO 300 CE</t>
  </si>
  <si>
    <t>GSFC 115 PE</t>
  </si>
  <si>
    <t>ITC 320 CE</t>
  </si>
  <si>
    <t>September</t>
  </si>
  <si>
    <t>POWERGRID 190 PE</t>
  </si>
  <si>
    <t>CANBK 270 CE</t>
  </si>
  <si>
    <t>MNM 980 CE</t>
  </si>
  <si>
    <t>LT 1300 PE</t>
  </si>
  <si>
    <t>TCS 2150 PE</t>
  </si>
  <si>
    <t>AXISBANK 640 CE</t>
  </si>
  <si>
    <t>SAIL 65 PE</t>
  </si>
  <si>
    <t>October</t>
  </si>
  <si>
    <t>HPCL 165 PE</t>
  </si>
  <si>
    <t>WIPRO 330 CE</t>
  </si>
  <si>
    <t>YESBANK 220 PE</t>
  </si>
  <si>
    <t>NCC 70 CE</t>
  </si>
  <si>
    <t>NTPC 160 PE</t>
  </si>
  <si>
    <t>SUNPHARMA 550 PE</t>
  </si>
  <si>
    <t>DISHTV 50 CE</t>
  </si>
  <si>
    <t>ASHOKLEY 120 CE</t>
  </si>
  <si>
    <t>ICICIBANK 340 PE</t>
  </si>
  <si>
    <t>DISH 50 CE</t>
  </si>
  <si>
    <t>M&amp;M 780 PE</t>
  </si>
  <si>
    <t>TATASTEEL 550 PE</t>
  </si>
  <si>
    <t>VEDL 210 CE</t>
  </si>
  <si>
    <t>November</t>
  </si>
  <si>
    <t>TECHM 740 CE</t>
  </si>
  <si>
    <t>HPCL 250 CE</t>
  </si>
  <si>
    <t>DIVIS 1500 PE</t>
  </si>
  <si>
    <t>TATAMTRDVR 100 CE</t>
  </si>
  <si>
    <t>HAVELLS 700 CE</t>
  </si>
  <si>
    <t>ZEEL 480 PE</t>
  </si>
  <si>
    <t>BPCL 320 PE</t>
  </si>
  <si>
    <t>PIDILITE 1100 PE</t>
  </si>
  <si>
    <t>BANKINDIA 80 CE</t>
  </si>
  <si>
    <t>SUNTV 580 CE</t>
  </si>
  <si>
    <t>CADILA 340 PE</t>
  </si>
  <si>
    <t>INDIANB 240 CE</t>
  </si>
  <si>
    <t>IOC 130 PE</t>
  </si>
  <si>
    <t>KOTAK 1260 CE</t>
  </si>
  <si>
    <t>December</t>
  </si>
  <si>
    <t>AXISBANK 600 PE</t>
  </si>
  <si>
    <t>ICICI 350 PE</t>
  </si>
  <si>
    <t>ARVIND 100 CE</t>
  </si>
  <si>
    <t>UNION 100 CE</t>
  </si>
  <si>
    <t>INFY 650 PE</t>
  </si>
  <si>
    <t>IBUL 800 PE</t>
  </si>
  <si>
    <t>FEDERALBNK 95 CE</t>
  </si>
  <si>
    <t>ALBK 65 CE</t>
  </si>
  <si>
    <t>UNIONBANK 90 PE</t>
  </si>
  <si>
    <t>HDFCBANK 1980 PE</t>
  </si>
  <si>
    <t>ICICIPRULI 300 PE</t>
  </si>
  <si>
    <t>LNTFH 120 PE</t>
  </si>
  <si>
    <t>APOLLOTYRE 200 PE</t>
  </si>
  <si>
    <t>PNB 65 PE</t>
  </si>
  <si>
    <t>UJJIVAN 280 CE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</si>
  <si>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</si>
  <si>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</si>
  <si>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</si>
  <si>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</si>
  <si>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</si>
  <si>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</si>
  <si>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</si>
  <si>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</si>
  <si>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</si>
  <si>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</si>
  <si>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</si>
  <si>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</si>
  <si>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</si>
  <si>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</si>
  <si>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 xml:space="preserve">Investment </t>
  </si>
  <si>
    <t>up to 100000+limit</t>
  </si>
  <si>
    <t xml:space="preserve">HAVELLS-700 CALL OPTION </t>
  </si>
  <si>
    <t xml:space="preserve">UPL-840 CALL OPTION </t>
  </si>
  <si>
    <t xml:space="preserve">SUNTV-580 CALL OPTION </t>
  </si>
  <si>
    <t>Shares quatity as per 4 lots which availables on Futures &amp; Option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</si>
  <si>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HNI OPTION TRACKSHEET</t>
    </r>
  </si>
  <si>
    <t>SUNTV-600CALL OPTION</t>
  </si>
  <si>
    <t xml:space="preserve">JISLJALEQS-60 CALL OPTION </t>
  </si>
  <si>
    <t>28 FEB 2019</t>
  </si>
  <si>
    <t xml:space="preserve">27 FEB 2019 </t>
  </si>
  <si>
    <t xml:space="preserve">26 FEB 2019 </t>
  </si>
  <si>
    <t>1ST TGT PROFIT</t>
  </si>
  <si>
    <t xml:space="preserve">BAJFINANCE-2700 CALL OPTION </t>
  </si>
  <si>
    <t xml:space="preserve">CANBK-250 CALL OPTION </t>
  </si>
  <si>
    <t xml:space="preserve">ACC 1560 CALL OPTION </t>
  </si>
  <si>
    <t xml:space="preserve">L&amp;TFH-140 CALL OPTION </t>
  </si>
  <si>
    <t xml:space="preserve">INDINDIACEM-95 CALL OPTION </t>
  </si>
  <si>
    <t xml:space="preserve">JSWSTEEL-290 CALL OPTION </t>
  </si>
  <si>
    <t xml:space="preserve">AXISBANK-740 CALL OPTION </t>
  </si>
  <si>
    <t xml:space="preserve">HINDALCO-205 CALL OPTION </t>
  </si>
  <si>
    <t xml:space="preserve">UNIONBANK-85 CALL OPTION </t>
  </si>
  <si>
    <t>IDFCFIRSTB-52 CALL OPTION</t>
  </si>
  <si>
    <t xml:space="preserve">PVR-1700 CALL OPTION 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</si>
</sst>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mmm\ d&quot;, &quot;yyyy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3" tint="-0.249977111117893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24"/>
      <color theme="3" tint="-0.249977111117893"/>
      <name val="Times New Roman"/>
      <family val="1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0" fontId="2" fillId="0" borderId="0" xfId="0" applyFont="1"/>
    <xf numFmtId="2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9" fontId="0" fillId="0" borderId="0" xfId="1" applyFont="1"/>
    <xf numFmtId="2" fontId="25" fillId="8" borderId="5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2" fontId="25" fillId="8" borderId="5" xfId="0" applyNumberFormat="1" applyFont="1" applyFill="1" applyBorder="1" applyAlignment="1">
      <alignment horizontal="center" vertical="center"/>
    </xf>
    <xf numFmtId="0" fontId="0" fillId="10" borderId="0" xfId="0" applyFill="1"/>
    <xf numFmtId="17" fontId="31" fillId="10" borderId="0" xfId="0" applyNumberFormat="1" applyFont="1" applyFill="1"/>
    <xf numFmtId="0" fontId="31" fillId="10" borderId="0" xfId="0" applyFont="1" applyFill="1" applyAlignment="1">
      <alignment horizontal="center"/>
    </xf>
    <xf numFmtId="2" fontId="31" fillId="10" borderId="0" xfId="0" applyNumberFormat="1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0" fontId="27" fillId="10" borderId="0" xfId="0" applyFont="1" applyFill="1"/>
    <xf numFmtId="17" fontId="27" fillId="10" borderId="0" xfId="0" applyNumberFormat="1" applyFont="1" applyFill="1"/>
    <xf numFmtId="164" fontId="8" fillId="4" borderId="5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19" fillId="3" borderId="3" xfId="0" applyNumberFormat="1" applyFont="1" applyFill="1" applyBorder="1" applyAlignment="1">
      <alignment horizontal="center" vertical="center"/>
    </xf>
    <xf numFmtId="167" fontId="19" fillId="3" borderId="4" xfId="0" applyNumberFormat="1" applyFont="1" applyFill="1" applyBorder="1" applyAlignment="1">
      <alignment horizontal="center" vertical="center"/>
    </xf>
    <xf numFmtId="2" fontId="27" fillId="9" borderId="5" xfId="0" applyNumberFormat="1" applyFont="1" applyFill="1" applyBorder="1" applyAlignment="1">
      <alignment horizontal="left" vertical="center"/>
    </xf>
    <xf numFmtId="168" fontId="24" fillId="7" borderId="0" xfId="0" applyNumberFormat="1" applyFont="1" applyFill="1" applyBorder="1" applyAlignment="1">
      <alignment horizontal="center" vertical="center"/>
    </xf>
    <xf numFmtId="2" fontId="25" fillId="8" borderId="5" xfId="0" applyNumberFormat="1" applyFont="1" applyFill="1" applyBorder="1" applyAlignment="1">
      <alignment horizontal="center" vertical="center"/>
    </xf>
    <xf numFmtId="0" fontId="25" fillId="8" borderId="5" xfId="0" applyNumberFormat="1" applyFont="1" applyFill="1" applyBorder="1" applyAlignment="1">
      <alignment horizontal="center" vertical="center"/>
    </xf>
    <xf numFmtId="2" fontId="26" fillId="8" borderId="5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Statement'!$B$3:$B$9</c:f>
              <c:numCache>
                <c:formatCode>#,##0</c:formatCode>
                <c:ptCount val="7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Statement'!$C$3:$C$9</c:f>
              <c:numCache>
                <c:formatCode>General</c:formatCode>
                <c:ptCount val="7"/>
                <c:pt idx="0">
                  <c:v>103075</c:v>
                </c:pt>
                <c:pt idx="1">
                  <c:v>174300</c:v>
                </c:pt>
                <c:pt idx="2">
                  <c:v>171087</c:v>
                </c:pt>
                <c:pt idx="3">
                  <c:v>85937</c:v>
                </c:pt>
                <c:pt idx="4">
                  <c:v>188643</c:v>
                </c:pt>
                <c:pt idx="5">
                  <c:v>84413</c:v>
                </c:pt>
                <c:pt idx="6">
                  <c:v>196325</c:v>
                </c:pt>
              </c:numCache>
            </c:numRef>
          </c:val>
        </c:ser>
        <c:gapWidth val="75"/>
        <c:overlap val="-25"/>
        <c:axId val="51801472"/>
        <c:axId val="51803264"/>
      </c:barChart>
      <c:catAx>
        <c:axId val="51801472"/>
        <c:scaling>
          <c:orientation val="minMax"/>
        </c:scaling>
        <c:axPos val="b"/>
        <c:majorTickMark val="none"/>
        <c:tickLblPos val="nextTo"/>
        <c:crossAx val="51803264"/>
        <c:crosses val="autoZero"/>
        <c:auto val="1"/>
        <c:lblAlgn val="ctr"/>
        <c:lblOffset val="100"/>
      </c:catAx>
      <c:valAx>
        <c:axId val="5180326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5180147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2336448598130914E-2"/>
                  <c:y val="-8.398950131233598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9.4488188976377951E-2"/>
                </c:manualLayout>
              </c:layout>
              <c:showVal val="1"/>
            </c:dLbl>
            <c:dLbl>
              <c:idx val="2"/>
              <c:layout>
                <c:manualLayout>
                  <c:x val="-4.7352024922120976E-2"/>
                  <c:y val="-0.10498687664042"/>
                </c:manualLayout>
              </c:layout>
              <c:showVal val="1"/>
            </c:dLbl>
            <c:dLbl>
              <c:idx val="3"/>
              <c:layout>
                <c:manualLayout>
                  <c:x val="-5.4828660436138592E-2"/>
                  <c:y val="-0.11023622047244373"/>
                </c:manualLayout>
              </c:layout>
              <c:showVal val="1"/>
            </c:dLbl>
            <c:dLbl>
              <c:idx val="4"/>
              <c:layout>
                <c:manualLayout>
                  <c:x val="-4.4859813084112153E-2"/>
                  <c:y val="-7.874015748031496E-2"/>
                </c:manualLayout>
              </c:layout>
              <c:showVal val="1"/>
            </c:dLbl>
            <c:dLbl>
              <c:idx val="5"/>
              <c:layout>
                <c:manualLayout>
                  <c:x val="-4.4859813084112153E-2"/>
                  <c:y val="-0.12598425196850388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 Black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Statement'!$D$3:$D$9</c:f>
              <c:numCache>
                <c:formatCode>0%</c:formatCode>
                <c:ptCount val="7"/>
                <c:pt idx="0">
                  <c:v>0.51537500000000003</c:v>
                </c:pt>
                <c:pt idx="1">
                  <c:v>0.87150000000000005</c:v>
                </c:pt>
                <c:pt idx="2">
                  <c:v>0.85543499999999995</c:v>
                </c:pt>
                <c:pt idx="3">
                  <c:v>0.42968499999999998</c:v>
                </c:pt>
                <c:pt idx="4">
                  <c:v>0.94321500000000003</c:v>
                </c:pt>
                <c:pt idx="5">
                  <c:v>0.42206500000000002</c:v>
                </c:pt>
                <c:pt idx="6">
                  <c:v>0.98162499999999997</c:v>
                </c:pt>
              </c:numCache>
            </c:numRef>
          </c:val>
        </c:ser>
        <c:dLbls>
          <c:showVal val="1"/>
        </c:dLbls>
        <c:marker val="1"/>
        <c:axId val="51824896"/>
        <c:axId val="51834880"/>
      </c:lineChart>
      <c:catAx>
        <c:axId val="51824896"/>
        <c:scaling>
          <c:orientation val="minMax"/>
        </c:scaling>
        <c:axPos val="b"/>
        <c:majorTickMark val="none"/>
        <c:tickLblPos val="nextTo"/>
        <c:crossAx val="51834880"/>
        <c:crosses val="autoZero"/>
        <c:auto val="1"/>
        <c:lblAlgn val="ctr"/>
        <c:lblOffset val="100"/>
      </c:catAx>
      <c:valAx>
        <c:axId val="51834880"/>
        <c:scaling>
          <c:orientation val="minMax"/>
        </c:scaling>
        <c:delete val="1"/>
        <c:axPos val="l"/>
        <c:numFmt formatCode="0%" sourceLinked="1"/>
        <c:tickLblPos val="nextTo"/>
        <c:crossAx val="51824896"/>
        <c:crosses val="autoZero"/>
        <c:crossBetween val="between"/>
      </c:valAx>
    </c:plotArea>
    <c:plotVisOnly val="1"/>
  </c:chart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38099</xdr:rowOff>
    </xdr:from>
    <xdr:to>
      <xdr:col>3</xdr:col>
      <xdr:colOff>285750</xdr:colOff>
      <xdr:row>1</xdr:row>
      <xdr:rowOff>628650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99"/>
          <a:ext cx="3705225" cy="78105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2440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9</xdr:row>
      <xdr:rowOff>180976</xdr:rowOff>
    </xdr:from>
    <xdr:to>
      <xdr:col>4</xdr:col>
      <xdr:colOff>152400</xdr:colOff>
      <xdr:row>22</xdr:row>
      <xdr:rowOff>66676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581024</xdr:colOff>
      <xdr:row>9</xdr:row>
      <xdr:rowOff>66675</xdr:rowOff>
    </xdr:from>
    <xdr:to>
      <xdr:col>14</xdr:col>
      <xdr:colOff>190499</xdr:colOff>
      <xdr:row>22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A10" sqref="A10"/>
    </sheetView>
  </sheetViews>
  <sheetFormatPr defaultRowHeight="15"/>
  <cols>
    <col min="1" max="1" width="12.28515625" bestFit="1" customWidth="1"/>
    <col min="2" max="2" width="29.85546875" bestFit="1" customWidth="1"/>
    <col min="4" max="4" width="10.140625" bestFit="1" customWidth="1"/>
    <col min="5" max="5" width="9" customWidth="1"/>
    <col min="6" max="7" width="6.5703125" bestFit="1" customWidth="1"/>
    <col min="8" max="8" width="14.7109375" bestFit="1" customWidth="1"/>
    <col min="9" max="9" width="10.28515625" bestFit="1" customWidth="1"/>
    <col min="11" max="11" width="13.42578125" bestFit="1" customWidth="1"/>
    <col min="12" max="12" width="15" bestFit="1" customWidth="1"/>
  </cols>
  <sheetData>
    <row r="1" spans="1:12">
      <c r="A1" s="65" t="s">
        <v>173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5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>
      <c r="A3" s="66" t="s">
        <v>1</v>
      </c>
      <c r="B3" s="66" t="s">
        <v>153</v>
      </c>
      <c r="C3" s="66" t="s">
        <v>154</v>
      </c>
      <c r="D3" s="67" t="s">
        <v>155</v>
      </c>
      <c r="E3" s="67" t="s">
        <v>156</v>
      </c>
      <c r="F3" s="68" t="s">
        <v>157</v>
      </c>
      <c r="G3" s="68"/>
      <c r="H3" s="68"/>
      <c r="I3" s="68" t="s">
        <v>158</v>
      </c>
      <c r="J3" s="68"/>
      <c r="K3" s="68"/>
      <c r="L3" s="32" t="s">
        <v>159</v>
      </c>
    </row>
    <row r="4" spans="1:12">
      <c r="A4" s="66"/>
      <c r="B4" s="66"/>
      <c r="C4" s="66"/>
      <c r="D4" s="67"/>
      <c r="E4" s="67"/>
      <c r="F4" s="32" t="s">
        <v>160</v>
      </c>
      <c r="G4" s="32" t="s">
        <v>161</v>
      </c>
      <c r="H4" s="41" t="s">
        <v>162</v>
      </c>
      <c r="I4" s="32" t="s">
        <v>163</v>
      </c>
      <c r="J4" s="32" t="s">
        <v>164</v>
      </c>
      <c r="K4" s="32" t="s">
        <v>165</v>
      </c>
      <c r="L4" s="32" t="s">
        <v>166</v>
      </c>
    </row>
    <row r="5" spans="1:12" ht="15.75">
      <c r="A5" s="64" t="s">
        <v>172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>
      <c r="A6" s="33" t="s">
        <v>167</v>
      </c>
      <c r="B6" s="33" t="s">
        <v>168</v>
      </c>
      <c r="C6" s="34"/>
      <c r="D6" s="34"/>
      <c r="E6" s="34"/>
      <c r="F6" s="34"/>
      <c r="G6" s="34"/>
      <c r="H6" s="34"/>
      <c r="I6" s="34"/>
      <c r="J6" s="34"/>
      <c r="K6" s="34"/>
      <c r="L6" s="34"/>
    </row>
    <row r="8" spans="1:12">
      <c r="A8" s="42"/>
      <c r="B8" s="42"/>
      <c r="C8" s="42"/>
      <c r="D8" s="42"/>
      <c r="E8" s="43">
        <v>43525</v>
      </c>
      <c r="F8" s="42"/>
      <c r="G8" s="42"/>
      <c r="H8" s="42"/>
      <c r="I8" s="42"/>
      <c r="J8" s="42"/>
      <c r="K8" s="42"/>
      <c r="L8" s="42"/>
    </row>
    <row r="10" spans="1:12">
      <c r="A10" s="49">
        <v>43542</v>
      </c>
      <c r="B10" s="40" t="s">
        <v>190</v>
      </c>
      <c r="C10" s="36" t="s">
        <v>12</v>
      </c>
      <c r="D10" s="37">
        <v>1600</v>
      </c>
      <c r="E10" s="37">
        <v>25</v>
      </c>
      <c r="F10" s="36">
        <v>30</v>
      </c>
      <c r="G10" s="36">
        <v>35</v>
      </c>
      <c r="H10" s="36">
        <v>0</v>
      </c>
      <c r="I10" s="38">
        <f t="shared" ref="I10" si="0">SUM(F10-E10)*D10</f>
        <v>8000</v>
      </c>
      <c r="J10" s="39">
        <f>SUM(G10-F10)*D10</f>
        <v>8000</v>
      </c>
      <c r="K10" s="39">
        <v>0</v>
      </c>
      <c r="L10" s="38">
        <f t="shared" ref="L10" si="1">SUM(I10:K10)</f>
        <v>16000</v>
      </c>
    </row>
    <row r="11" spans="1:12">
      <c r="A11" s="49">
        <v>43539</v>
      </c>
      <c r="B11" s="40" t="s">
        <v>189</v>
      </c>
      <c r="C11" s="36" t="s">
        <v>12</v>
      </c>
      <c r="D11" s="37">
        <v>48000</v>
      </c>
      <c r="E11" s="37">
        <v>1.5</v>
      </c>
      <c r="F11" s="36">
        <v>1.7</v>
      </c>
      <c r="G11" s="36">
        <v>1.9</v>
      </c>
      <c r="H11" s="36">
        <v>0</v>
      </c>
      <c r="I11" s="38">
        <f t="shared" ref="I11" si="2">SUM(F11-E11)*D11</f>
        <v>9599.9999999999982</v>
      </c>
      <c r="J11" s="39">
        <f>SUM(G11-F11)*D11</f>
        <v>9599.9999999999982</v>
      </c>
      <c r="K11" s="39">
        <v>0</v>
      </c>
      <c r="L11" s="38">
        <f t="shared" ref="L11" si="3">SUM(I11:K11)</f>
        <v>19199.999999999996</v>
      </c>
    </row>
    <row r="12" spans="1:12">
      <c r="A12" s="49">
        <v>43539</v>
      </c>
      <c r="B12" s="40" t="s">
        <v>188</v>
      </c>
      <c r="C12" s="36" t="s">
        <v>12</v>
      </c>
      <c r="D12" s="37">
        <v>28000</v>
      </c>
      <c r="E12" s="37">
        <v>2.6</v>
      </c>
      <c r="F12" s="36">
        <v>3.1</v>
      </c>
      <c r="G12" s="36">
        <v>0</v>
      </c>
      <c r="H12" s="36">
        <v>0</v>
      </c>
      <c r="I12" s="38">
        <f t="shared" ref="I12" si="4">SUM(F12-E12)*D12</f>
        <v>14000</v>
      </c>
      <c r="J12" s="39">
        <v>0</v>
      </c>
      <c r="K12" s="39">
        <v>0</v>
      </c>
      <c r="L12" s="38">
        <f t="shared" ref="L12" si="5">SUM(I12:K12)</f>
        <v>14000</v>
      </c>
    </row>
    <row r="13" spans="1:12">
      <c r="A13" s="49">
        <v>43538</v>
      </c>
      <c r="B13" s="40" t="s">
        <v>187</v>
      </c>
      <c r="C13" s="36" t="s">
        <v>12</v>
      </c>
      <c r="D13" s="37">
        <v>14000</v>
      </c>
      <c r="E13" s="37">
        <v>5</v>
      </c>
      <c r="F13" s="36">
        <v>5.95</v>
      </c>
      <c r="G13" s="36">
        <v>0</v>
      </c>
      <c r="H13" s="36">
        <v>0</v>
      </c>
      <c r="I13" s="38">
        <f t="shared" ref="I13" si="6">SUM(F13-E13)*D13</f>
        <v>13300.000000000002</v>
      </c>
      <c r="J13" s="39">
        <v>0</v>
      </c>
      <c r="K13" s="39">
        <v>0</v>
      </c>
      <c r="L13" s="38">
        <f t="shared" ref="L13" si="7">SUM(I13:K13)</f>
        <v>13300.000000000002</v>
      </c>
    </row>
    <row r="14" spans="1:12">
      <c r="A14" s="49">
        <v>43537</v>
      </c>
      <c r="B14" s="40" t="s">
        <v>186</v>
      </c>
      <c r="C14" s="36" t="s">
        <v>12</v>
      </c>
      <c r="D14" s="37">
        <v>4800</v>
      </c>
      <c r="E14" s="37">
        <v>19.5</v>
      </c>
      <c r="F14" s="36">
        <v>21.5</v>
      </c>
      <c r="G14" s="36">
        <v>0</v>
      </c>
      <c r="H14" s="36">
        <v>0</v>
      </c>
      <c r="I14" s="38">
        <f t="shared" ref="I14:I15" si="8">SUM(F14-E14)*D14</f>
        <v>9600</v>
      </c>
      <c r="J14" s="39">
        <v>0</v>
      </c>
      <c r="K14" s="39">
        <v>0</v>
      </c>
      <c r="L14" s="38">
        <f t="shared" ref="L14:L15" si="9">SUM(I14:K14)</f>
        <v>9600</v>
      </c>
    </row>
    <row r="15" spans="1:12">
      <c r="A15" s="49">
        <v>43536</v>
      </c>
      <c r="B15" s="40" t="s">
        <v>185</v>
      </c>
      <c r="C15" s="36" t="s">
        <v>12</v>
      </c>
      <c r="D15" s="37">
        <v>6000</v>
      </c>
      <c r="E15" s="37">
        <v>13</v>
      </c>
      <c r="F15" s="36">
        <v>14.5</v>
      </c>
      <c r="G15" s="36">
        <v>0</v>
      </c>
      <c r="H15" s="36">
        <v>0</v>
      </c>
      <c r="I15" s="38">
        <f t="shared" si="8"/>
        <v>9000</v>
      </c>
      <c r="J15" s="39">
        <v>0</v>
      </c>
      <c r="K15" s="39">
        <v>0</v>
      </c>
      <c r="L15" s="38">
        <f t="shared" si="9"/>
        <v>9000</v>
      </c>
    </row>
    <row r="16" spans="1:12">
      <c r="A16" s="49">
        <v>43535</v>
      </c>
      <c r="B16" s="40" t="s">
        <v>184</v>
      </c>
      <c r="C16" s="36" t="s">
        <v>12</v>
      </c>
      <c r="D16" s="37">
        <v>18000</v>
      </c>
      <c r="E16" s="37">
        <v>5</v>
      </c>
      <c r="F16" s="36">
        <v>5.5</v>
      </c>
      <c r="G16" s="36">
        <v>6</v>
      </c>
      <c r="H16" s="36">
        <v>0</v>
      </c>
      <c r="I16" s="38">
        <f t="shared" ref="I16" si="10">SUM(F16-E16)*D16</f>
        <v>9000</v>
      </c>
      <c r="J16" s="39">
        <f>SUM(G16-F16)*D16</f>
        <v>9000</v>
      </c>
      <c r="K16" s="39">
        <v>0</v>
      </c>
      <c r="L16" s="38">
        <f t="shared" ref="L16" si="11">SUM(I16:K16)</f>
        <v>18000</v>
      </c>
    </row>
    <row r="17" spans="1:12">
      <c r="A17" s="49">
        <v>43532</v>
      </c>
      <c r="B17" s="40" t="s">
        <v>183</v>
      </c>
      <c r="C17" s="36" t="s">
        <v>12</v>
      </c>
      <c r="D17" s="37">
        <v>36000</v>
      </c>
      <c r="E17" s="37">
        <v>7</v>
      </c>
      <c r="F17" s="36">
        <v>7.4</v>
      </c>
      <c r="G17" s="36">
        <v>0</v>
      </c>
      <c r="H17" s="36">
        <v>0</v>
      </c>
      <c r="I17" s="38">
        <f t="shared" ref="I17:I22" si="12">SUM(F17-E17)*D17</f>
        <v>14400.000000000013</v>
      </c>
      <c r="J17" s="39">
        <v>0</v>
      </c>
      <c r="K17" s="39">
        <v>0</v>
      </c>
      <c r="L17" s="38">
        <f t="shared" ref="L17:L22" si="13">SUM(I17:K17)</f>
        <v>14400.000000000013</v>
      </c>
    </row>
    <row r="18" spans="1:12">
      <c r="A18" s="49">
        <v>43532</v>
      </c>
      <c r="B18" s="40" t="s">
        <v>182</v>
      </c>
      <c r="C18" s="36" t="s">
        <v>12</v>
      </c>
      <c r="D18" s="37">
        <v>1600</v>
      </c>
      <c r="E18" s="37">
        <v>52</v>
      </c>
      <c r="F18" s="36">
        <v>56.5</v>
      </c>
      <c r="G18" s="36">
        <v>0</v>
      </c>
      <c r="H18" s="36">
        <v>0</v>
      </c>
      <c r="I18" s="38">
        <f t="shared" si="12"/>
        <v>7200</v>
      </c>
      <c r="J18" s="39">
        <v>0</v>
      </c>
      <c r="K18" s="39">
        <v>0</v>
      </c>
      <c r="L18" s="38">
        <f t="shared" si="13"/>
        <v>7200</v>
      </c>
    </row>
    <row r="19" spans="1:12">
      <c r="A19" s="49">
        <v>43531</v>
      </c>
      <c r="B19" s="40" t="s">
        <v>181</v>
      </c>
      <c r="C19" s="36" t="s">
        <v>12</v>
      </c>
      <c r="D19" s="37">
        <v>8000</v>
      </c>
      <c r="E19" s="37">
        <v>14.5</v>
      </c>
      <c r="F19" s="36">
        <v>15.5</v>
      </c>
      <c r="G19" s="36">
        <v>0</v>
      </c>
      <c r="H19" s="36">
        <v>0</v>
      </c>
      <c r="I19" s="38">
        <f t="shared" si="12"/>
        <v>8000</v>
      </c>
      <c r="J19" s="39">
        <v>0</v>
      </c>
      <c r="K19" s="39">
        <v>0</v>
      </c>
      <c r="L19" s="38">
        <f t="shared" si="13"/>
        <v>8000</v>
      </c>
    </row>
    <row r="20" spans="1:12">
      <c r="A20" s="49">
        <v>43530</v>
      </c>
      <c r="B20" s="40" t="s">
        <v>180</v>
      </c>
      <c r="C20" s="36" t="s">
        <v>12</v>
      </c>
      <c r="D20" s="37">
        <v>1000</v>
      </c>
      <c r="E20" s="37">
        <v>103</v>
      </c>
      <c r="F20" s="36">
        <v>113</v>
      </c>
      <c r="G20" s="36">
        <v>123</v>
      </c>
      <c r="H20" s="36">
        <v>0</v>
      </c>
      <c r="I20" s="38">
        <f t="shared" si="12"/>
        <v>10000</v>
      </c>
      <c r="J20" s="39">
        <f>SUM(G20-F20)*D20</f>
        <v>10000</v>
      </c>
      <c r="K20" s="39">
        <v>0</v>
      </c>
      <c r="L20" s="38">
        <f t="shared" si="13"/>
        <v>20000</v>
      </c>
    </row>
    <row r="21" spans="1:12">
      <c r="A21" s="49">
        <v>43529</v>
      </c>
      <c r="B21" s="40" t="s">
        <v>175</v>
      </c>
      <c r="C21" s="36" t="s">
        <v>12</v>
      </c>
      <c r="D21" s="37">
        <v>36000</v>
      </c>
      <c r="E21" s="37">
        <v>3.75</v>
      </c>
      <c r="F21" s="36">
        <v>4.0999999999999996</v>
      </c>
      <c r="G21" s="36">
        <v>4.5</v>
      </c>
      <c r="H21" s="36">
        <v>0</v>
      </c>
      <c r="I21" s="38">
        <f t="shared" si="12"/>
        <v>12599.999999999987</v>
      </c>
      <c r="J21" s="39">
        <f>SUM(G21-F21)*D21</f>
        <v>14400.000000000013</v>
      </c>
      <c r="K21" s="39">
        <v>0</v>
      </c>
      <c r="L21" s="38">
        <f t="shared" si="13"/>
        <v>27000</v>
      </c>
    </row>
    <row r="22" spans="1:12">
      <c r="A22" s="49">
        <v>43525</v>
      </c>
      <c r="B22" s="40" t="s">
        <v>175</v>
      </c>
      <c r="C22" s="36" t="s">
        <v>12</v>
      </c>
      <c r="D22" s="37">
        <v>36000</v>
      </c>
      <c r="E22" s="37">
        <v>3</v>
      </c>
      <c r="F22" s="36">
        <v>3.3</v>
      </c>
      <c r="G22" s="36">
        <v>3.55</v>
      </c>
      <c r="H22" s="36">
        <v>0</v>
      </c>
      <c r="I22" s="38">
        <f t="shared" si="12"/>
        <v>10799.999999999993</v>
      </c>
      <c r="J22" s="39">
        <f>SUM(G22-F22)*D22</f>
        <v>9000</v>
      </c>
      <c r="K22" s="39">
        <v>0</v>
      </c>
      <c r="L22" s="38">
        <f t="shared" si="13"/>
        <v>19799.999999999993</v>
      </c>
    </row>
    <row r="24" spans="1:12">
      <c r="A24" s="42"/>
      <c r="B24" s="42"/>
      <c r="C24" s="42"/>
      <c r="D24" s="42"/>
      <c r="E24" s="42"/>
      <c r="F24" s="42"/>
      <c r="G24" s="42"/>
      <c r="H24" s="44" t="s">
        <v>179</v>
      </c>
      <c r="I24" s="45">
        <f>SUM(I10:I22)</f>
        <v>135500</v>
      </c>
      <c r="J24" s="46"/>
      <c r="K24" s="44" t="s">
        <v>80</v>
      </c>
      <c r="L24" s="45">
        <f>SUM(L10:L22)</f>
        <v>195500</v>
      </c>
    </row>
    <row r="26" spans="1:12">
      <c r="A26" s="42"/>
      <c r="B26" s="42"/>
      <c r="C26" s="42"/>
      <c r="D26" s="42"/>
      <c r="E26" s="43">
        <v>43497</v>
      </c>
      <c r="F26" s="42"/>
      <c r="G26" s="42"/>
      <c r="H26" s="42"/>
      <c r="I26" s="42"/>
      <c r="J26" s="42"/>
      <c r="K26" s="42"/>
      <c r="L26" s="42"/>
    </row>
    <row r="28" spans="1:12">
      <c r="A28" s="35" t="s">
        <v>176</v>
      </c>
      <c r="B28" s="48" t="s">
        <v>174</v>
      </c>
      <c r="C28" s="36" t="s">
        <v>12</v>
      </c>
      <c r="D28" s="37">
        <v>4000</v>
      </c>
      <c r="E28" s="37">
        <v>29</v>
      </c>
      <c r="F28" s="36">
        <v>31</v>
      </c>
      <c r="G28" s="36">
        <v>0</v>
      </c>
      <c r="H28" s="36">
        <v>0</v>
      </c>
      <c r="I28" s="38">
        <f t="shared" ref="I28:I34" si="14">SUM(F28-E28)*D28</f>
        <v>8000</v>
      </c>
      <c r="J28" s="39">
        <v>0</v>
      </c>
      <c r="K28" s="39">
        <v>0</v>
      </c>
      <c r="L28" s="38">
        <f>SUM(I28:K28)</f>
        <v>8000</v>
      </c>
    </row>
    <row r="29" spans="1:12">
      <c r="A29" s="35" t="s">
        <v>177</v>
      </c>
      <c r="B29" s="48" t="s">
        <v>169</v>
      </c>
      <c r="C29" s="36" t="s">
        <v>12</v>
      </c>
      <c r="D29" s="37">
        <v>4000</v>
      </c>
      <c r="E29" s="37">
        <v>12</v>
      </c>
      <c r="F29" s="36">
        <v>14</v>
      </c>
      <c r="G29" s="36">
        <v>0</v>
      </c>
      <c r="H29" s="36">
        <v>0</v>
      </c>
      <c r="I29" s="38">
        <f t="shared" si="14"/>
        <v>8000</v>
      </c>
      <c r="J29" s="39">
        <v>0</v>
      </c>
      <c r="K29" s="39">
        <v>0</v>
      </c>
      <c r="L29" s="38">
        <v>8000</v>
      </c>
    </row>
    <row r="30" spans="1:12">
      <c r="A30" s="35" t="s">
        <v>178</v>
      </c>
      <c r="B30" s="48" t="s">
        <v>170</v>
      </c>
      <c r="C30" s="36" t="s">
        <v>12</v>
      </c>
      <c r="D30" s="37">
        <v>4000</v>
      </c>
      <c r="E30" s="37">
        <v>28</v>
      </c>
      <c r="F30" s="36">
        <v>30</v>
      </c>
      <c r="G30" s="36">
        <v>32</v>
      </c>
      <c r="H30" s="36">
        <v>0</v>
      </c>
      <c r="I30" s="38">
        <f t="shared" si="14"/>
        <v>8000</v>
      </c>
      <c r="J30" s="39">
        <v>8000</v>
      </c>
      <c r="K30" s="39">
        <v>0</v>
      </c>
      <c r="L30" s="38">
        <v>16000</v>
      </c>
    </row>
    <row r="31" spans="1:12">
      <c r="A31" s="35" t="s">
        <v>178</v>
      </c>
      <c r="B31" s="48" t="s">
        <v>171</v>
      </c>
      <c r="C31" s="36" t="s">
        <v>12</v>
      </c>
      <c r="D31" s="37">
        <v>4000</v>
      </c>
      <c r="E31" s="37">
        <v>17</v>
      </c>
      <c r="F31" s="36">
        <v>19</v>
      </c>
      <c r="G31" s="36">
        <v>21</v>
      </c>
      <c r="H31" s="36">
        <v>0</v>
      </c>
      <c r="I31" s="38">
        <f t="shared" si="14"/>
        <v>8000</v>
      </c>
      <c r="J31" s="39">
        <v>8000</v>
      </c>
      <c r="K31" s="39">
        <v>0</v>
      </c>
      <c r="L31" s="38">
        <v>16000</v>
      </c>
    </row>
    <row r="32" spans="1:12">
      <c r="A32" s="49">
        <v>43511</v>
      </c>
      <c r="B32" s="50" t="s">
        <v>151</v>
      </c>
      <c r="C32" s="47" t="s">
        <v>12</v>
      </c>
      <c r="D32" s="51">
        <v>22500</v>
      </c>
      <c r="E32" s="52">
        <v>0.7</v>
      </c>
      <c r="F32" s="52">
        <v>0.95</v>
      </c>
      <c r="G32" s="52">
        <v>0</v>
      </c>
      <c r="H32" s="47">
        <v>0</v>
      </c>
      <c r="I32" s="38">
        <f t="shared" si="14"/>
        <v>5625</v>
      </c>
      <c r="J32" s="53">
        <v>0</v>
      </c>
      <c r="K32" s="39">
        <v>0</v>
      </c>
      <c r="L32" s="54">
        <f>SUM(I32:J32)</f>
        <v>5625</v>
      </c>
    </row>
    <row r="33" spans="1:12">
      <c r="A33" s="49">
        <v>43508</v>
      </c>
      <c r="B33" s="50" t="s">
        <v>149</v>
      </c>
      <c r="C33" s="47" t="s">
        <v>12</v>
      </c>
      <c r="D33" s="51">
        <v>22500</v>
      </c>
      <c r="E33" s="52">
        <v>1.9</v>
      </c>
      <c r="F33" s="52">
        <v>2.2999999999999998</v>
      </c>
      <c r="G33" s="52">
        <v>0</v>
      </c>
      <c r="H33" s="47">
        <v>0</v>
      </c>
      <c r="I33" s="38">
        <f t="shared" si="14"/>
        <v>8999.9999999999982</v>
      </c>
      <c r="J33" s="53">
        <v>0</v>
      </c>
      <c r="K33" s="39">
        <v>0</v>
      </c>
      <c r="L33" s="54">
        <f>SUM(I33:J33)</f>
        <v>8999.9999999999982</v>
      </c>
    </row>
    <row r="34" spans="1:12">
      <c r="A34" s="49">
        <v>43507</v>
      </c>
      <c r="B34" s="50" t="s">
        <v>150</v>
      </c>
      <c r="C34" s="47" t="s">
        <v>12</v>
      </c>
      <c r="D34" s="51">
        <v>15000</v>
      </c>
      <c r="E34" s="52">
        <v>5.05</v>
      </c>
      <c r="F34" s="52">
        <v>5.8</v>
      </c>
      <c r="G34" s="52">
        <v>0</v>
      </c>
      <c r="H34" s="47">
        <v>0</v>
      </c>
      <c r="I34" s="38">
        <f t="shared" si="14"/>
        <v>11250</v>
      </c>
      <c r="J34" s="53">
        <v>0</v>
      </c>
      <c r="K34" s="39">
        <v>0</v>
      </c>
      <c r="L34" s="54">
        <f>SUM(I34:J34)</f>
        <v>11250</v>
      </c>
    </row>
    <row r="36" spans="1:12">
      <c r="A36" s="42"/>
      <c r="B36" s="42"/>
      <c r="C36" s="42"/>
      <c r="D36" s="42"/>
      <c r="E36" s="42"/>
      <c r="F36" s="42"/>
      <c r="G36" s="42"/>
      <c r="H36" s="44" t="s">
        <v>179</v>
      </c>
      <c r="I36" s="45">
        <f>SUM(I28:I34)</f>
        <v>57875</v>
      </c>
      <c r="J36" s="46"/>
      <c r="K36" s="44" t="s">
        <v>80</v>
      </c>
      <c r="L36" s="45">
        <f>SUM(L28:L34)</f>
        <v>73875</v>
      </c>
    </row>
    <row r="38" spans="1:12" ht="15.75">
      <c r="A38" s="55"/>
      <c r="B38" s="55"/>
      <c r="C38" s="55"/>
      <c r="D38" s="55"/>
      <c r="E38" s="56">
        <v>43466</v>
      </c>
      <c r="F38" s="55"/>
      <c r="G38" s="55"/>
      <c r="H38" s="55"/>
      <c r="I38" s="55"/>
      <c r="J38" s="55"/>
      <c r="K38" s="55"/>
      <c r="L38" s="55"/>
    </row>
    <row r="41" spans="1:12">
      <c r="A41" s="5">
        <v>43496</v>
      </c>
      <c r="B41" s="6" t="s">
        <v>152</v>
      </c>
      <c r="C41" s="7">
        <v>7500</v>
      </c>
      <c r="D41" s="24" t="s">
        <v>12</v>
      </c>
      <c r="E41" s="8">
        <v>13</v>
      </c>
      <c r="F41" s="8">
        <v>15</v>
      </c>
      <c r="G41" s="8"/>
      <c r="H41" s="9">
        <f t="shared" ref="H41:H53" si="15">(IF(D41="SHORT",E41-F41,IF(D41="LONG",F41-E41)))*C41</f>
        <v>15000</v>
      </c>
      <c r="I41" s="10"/>
      <c r="J41" s="11">
        <f t="shared" ref="J41:J53" si="16">(H41+I41)/C41</f>
        <v>2</v>
      </c>
      <c r="K41" s="12">
        <f t="shared" ref="K41:K53" si="17">SUM(H41:I41)</f>
        <v>15000</v>
      </c>
    </row>
    <row r="42" spans="1:12">
      <c r="A42" s="5">
        <v>43489</v>
      </c>
      <c r="B42" s="6" t="s">
        <v>148</v>
      </c>
      <c r="C42" s="7">
        <v>7500</v>
      </c>
      <c r="D42" s="24" t="s">
        <v>12</v>
      </c>
      <c r="E42" s="8">
        <v>5.05</v>
      </c>
      <c r="F42" s="8">
        <v>7.05</v>
      </c>
      <c r="G42" s="8"/>
      <c r="H42" s="9">
        <f t="shared" si="15"/>
        <v>15000</v>
      </c>
      <c r="I42" s="10"/>
      <c r="J42" s="11">
        <f t="shared" si="16"/>
        <v>2</v>
      </c>
      <c r="K42" s="12">
        <f t="shared" si="17"/>
        <v>15000</v>
      </c>
    </row>
    <row r="43" spans="1:12">
      <c r="A43" s="5">
        <v>43484</v>
      </c>
      <c r="B43" s="6" t="s">
        <v>147</v>
      </c>
      <c r="C43" s="7">
        <v>1250</v>
      </c>
      <c r="D43" s="24" t="s">
        <v>12</v>
      </c>
      <c r="E43" s="8">
        <v>22.7</v>
      </c>
      <c r="F43" s="8">
        <v>28.7</v>
      </c>
      <c r="G43" s="8"/>
      <c r="H43" s="9">
        <f t="shared" si="15"/>
        <v>7500</v>
      </c>
      <c r="I43" s="10"/>
      <c r="J43" s="11">
        <f t="shared" si="16"/>
        <v>6</v>
      </c>
      <c r="K43" s="12">
        <f t="shared" si="17"/>
        <v>7500</v>
      </c>
    </row>
    <row r="44" spans="1:12">
      <c r="A44" s="5">
        <v>43482</v>
      </c>
      <c r="B44" s="6" t="s">
        <v>146</v>
      </c>
      <c r="C44" s="7">
        <v>35000</v>
      </c>
      <c r="D44" s="24" t="s">
        <v>12</v>
      </c>
      <c r="E44" s="8">
        <v>1.2</v>
      </c>
      <c r="F44" s="8">
        <v>1.6</v>
      </c>
      <c r="G44" s="8"/>
      <c r="H44" s="9">
        <f t="shared" si="15"/>
        <v>14000.000000000005</v>
      </c>
      <c r="I44" s="10"/>
      <c r="J44" s="11">
        <f t="shared" si="16"/>
        <v>0.40000000000000013</v>
      </c>
      <c r="K44" s="12">
        <f t="shared" si="17"/>
        <v>14000.000000000005</v>
      </c>
    </row>
    <row r="45" spans="1:12">
      <c r="A45" s="5">
        <v>43481</v>
      </c>
      <c r="B45" s="6" t="s">
        <v>145</v>
      </c>
      <c r="C45" s="7">
        <v>65000</v>
      </c>
      <c r="D45" s="24" t="s">
        <v>12</v>
      </c>
      <c r="E45" s="8">
        <v>1.1499999999999999</v>
      </c>
      <c r="F45" s="8">
        <v>1.65</v>
      </c>
      <c r="G45" s="8"/>
      <c r="H45" s="9">
        <f t="shared" si="15"/>
        <v>32500</v>
      </c>
      <c r="I45" s="10"/>
      <c r="J45" s="11">
        <f t="shared" si="16"/>
        <v>0.5</v>
      </c>
      <c r="K45" s="12">
        <f t="shared" si="17"/>
        <v>32500</v>
      </c>
    </row>
    <row r="46" spans="1:12">
      <c r="A46" s="5">
        <v>43480</v>
      </c>
      <c r="B46" s="6" t="s">
        <v>144</v>
      </c>
      <c r="C46" s="7">
        <v>35000</v>
      </c>
      <c r="D46" s="24" t="s">
        <v>12</v>
      </c>
      <c r="E46" s="8">
        <v>2</v>
      </c>
      <c r="F46" s="8">
        <v>2.1</v>
      </c>
      <c r="G46" s="8"/>
      <c r="H46" s="9">
        <f t="shared" si="15"/>
        <v>3500.0000000000032</v>
      </c>
      <c r="I46" s="10"/>
      <c r="J46" s="11">
        <f t="shared" si="16"/>
        <v>0.10000000000000009</v>
      </c>
      <c r="K46" s="12">
        <f t="shared" si="17"/>
        <v>3500.0000000000032</v>
      </c>
    </row>
    <row r="47" spans="1:12">
      <c r="A47" s="5">
        <v>43476</v>
      </c>
      <c r="B47" s="6" t="s">
        <v>143</v>
      </c>
      <c r="C47" s="7">
        <v>2500</v>
      </c>
      <c r="D47" s="24" t="s">
        <v>12</v>
      </c>
      <c r="E47" s="8">
        <v>35.85</v>
      </c>
      <c r="F47" s="8">
        <v>41.85</v>
      </c>
      <c r="G47" s="8"/>
      <c r="H47" s="9">
        <f t="shared" si="15"/>
        <v>15000</v>
      </c>
      <c r="I47" s="10"/>
      <c r="J47" s="11">
        <f t="shared" si="16"/>
        <v>6</v>
      </c>
      <c r="K47" s="12">
        <f t="shared" si="17"/>
        <v>15000</v>
      </c>
    </row>
    <row r="48" spans="1:12">
      <c r="A48" s="5">
        <v>43475</v>
      </c>
      <c r="B48" s="6" t="s">
        <v>142</v>
      </c>
      <c r="C48" s="7">
        <v>6000</v>
      </c>
      <c r="D48" s="24" t="s">
        <v>12</v>
      </c>
      <c r="E48" s="8">
        <v>10.85</v>
      </c>
      <c r="F48" s="8">
        <v>9.1</v>
      </c>
      <c r="G48" s="8"/>
      <c r="H48" s="9">
        <f t="shared" si="15"/>
        <v>-10500</v>
      </c>
      <c r="I48" s="10"/>
      <c r="J48" s="11">
        <f t="shared" si="16"/>
        <v>-1.75</v>
      </c>
      <c r="K48" s="12">
        <f t="shared" si="17"/>
        <v>-10500</v>
      </c>
    </row>
    <row r="49" spans="1:11">
      <c r="A49" s="5">
        <v>43472</v>
      </c>
      <c r="B49" s="6" t="s">
        <v>141</v>
      </c>
      <c r="C49" s="7">
        <v>35000</v>
      </c>
      <c r="D49" s="24" t="s">
        <v>12</v>
      </c>
      <c r="E49" s="8">
        <v>1.2</v>
      </c>
      <c r="F49" s="8">
        <v>1.6</v>
      </c>
      <c r="G49" s="8"/>
      <c r="H49" s="9">
        <f t="shared" si="15"/>
        <v>14000.000000000005</v>
      </c>
      <c r="I49" s="10"/>
      <c r="J49" s="11">
        <f t="shared" si="16"/>
        <v>0.40000000000000013</v>
      </c>
      <c r="K49" s="12">
        <f t="shared" si="17"/>
        <v>14000.000000000005</v>
      </c>
    </row>
    <row r="50" spans="1:11">
      <c r="A50" s="5">
        <v>43469</v>
      </c>
      <c r="B50" s="6" t="s">
        <v>140</v>
      </c>
      <c r="C50" s="7">
        <v>10000</v>
      </c>
      <c r="D50" s="24" t="s">
        <v>12</v>
      </c>
      <c r="E50" s="8">
        <v>2.2999999999999998</v>
      </c>
      <c r="F50" s="8">
        <v>2.8</v>
      </c>
      <c r="G50" s="8"/>
      <c r="H50" s="9">
        <f t="shared" si="15"/>
        <v>5000</v>
      </c>
      <c r="I50" s="10"/>
      <c r="J50" s="11">
        <f t="shared" si="16"/>
        <v>0.5</v>
      </c>
      <c r="K50" s="12">
        <f t="shared" si="17"/>
        <v>5000</v>
      </c>
    </row>
    <row r="51" spans="1:11">
      <c r="A51" s="5">
        <v>43468</v>
      </c>
      <c r="B51" s="6" t="s">
        <v>139</v>
      </c>
      <c r="C51" s="7">
        <v>13750</v>
      </c>
      <c r="D51" s="24" t="s">
        <v>12</v>
      </c>
      <c r="E51" s="8">
        <v>4.7</v>
      </c>
      <c r="F51" s="8">
        <v>6.2</v>
      </c>
      <c r="G51" s="8"/>
      <c r="H51" s="9">
        <f t="shared" si="15"/>
        <v>20625</v>
      </c>
      <c r="I51" s="10"/>
      <c r="J51" s="11">
        <f t="shared" si="16"/>
        <v>1.5</v>
      </c>
      <c r="K51" s="12">
        <f t="shared" si="17"/>
        <v>20625</v>
      </c>
    </row>
    <row r="52" spans="1:11">
      <c r="A52" s="5">
        <v>43467</v>
      </c>
      <c r="B52" s="6" t="s">
        <v>139</v>
      </c>
      <c r="C52" s="7">
        <v>13750</v>
      </c>
      <c r="D52" s="24" t="s">
        <v>12</v>
      </c>
      <c r="E52" s="8">
        <v>5.5</v>
      </c>
      <c r="F52" s="8">
        <v>5.75</v>
      </c>
      <c r="G52" s="8"/>
      <c r="H52" s="9">
        <f t="shared" si="15"/>
        <v>3437.5</v>
      </c>
      <c r="I52" s="10"/>
      <c r="J52" s="11">
        <f t="shared" si="16"/>
        <v>0.25</v>
      </c>
      <c r="K52" s="12">
        <f t="shared" si="17"/>
        <v>3437.5</v>
      </c>
    </row>
    <row r="53" spans="1:11">
      <c r="A53" s="5">
        <v>43466</v>
      </c>
      <c r="B53" s="6" t="s">
        <v>138</v>
      </c>
      <c r="C53" s="7">
        <v>4800</v>
      </c>
      <c r="D53" s="24" t="s">
        <v>12</v>
      </c>
      <c r="E53" s="8">
        <v>10.45</v>
      </c>
      <c r="F53" s="8">
        <v>11.2</v>
      </c>
      <c r="G53" s="8"/>
      <c r="H53" s="9">
        <f t="shared" si="15"/>
        <v>3600</v>
      </c>
      <c r="I53" s="10"/>
      <c r="J53" s="11">
        <f t="shared" si="16"/>
        <v>0.75</v>
      </c>
      <c r="K53" s="12">
        <f t="shared" si="17"/>
        <v>3600</v>
      </c>
    </row>
    <row r="54" spans="1:11" ht="21">
      <c r="A54" s="57"/>
      <c r="B54" s="58"/>
      <c r="C54" s="58"/>
      <c r="D54" s="58"/>
      <c r="E54" s="58"/>
      <c r="F54" s="59" t="s">
        <v>80</v>
      </c>
      <c r="G54" s="60"/>
      <c r="H54" s="60"/>
      <c r="I54" s="61"/>
      <c r="J54" s="62">
        <f>SUM(K41:K53)</f>
        <v>138662.5</v>
      </c>
      <c r="K54" s="63"/>
    </row>
  </sheetData>
  <mergeCells count="11">
    <mergeCell ref="F54:I54"/>
    <mergeCell ref="J54:K54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workbookViewId="0">
      <selection activeCell="B17" sqref="B17"/>
    </sheetView>
  </sheetViews>
  <sheetFormatPr defaultRowHeight="15"/>
  <cols>
    <col min="1" max="1" width="15.42578125" customWidth="1"/>
    <col min="2" max="2" width="28" customWidth="1"/>
    <col min="3" max="7" width="11.7109375" customWidth="1"/>
    <col min="8" max="9" width="14.85546875" customWidth="1"/>
    <col min="10" max="11" width="13.7109375" customWidth="1"/>
  </cols>
  <sheetData>
    <row r="1" spans="1:11" ht="1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3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31.5" customHeight="1">
      <c r="A3" s="72" t="s">
        <v>90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26.25">
      <c r="A4" s="73" t="s">
        <v>0</v>
      </c>
      <c r="B4" s="73"/>
      <c r="C4" s="74" t="s">
        <v>89</v>
      </c>
      <c r="D4" s="74"/>
      <c r="E4" s="75"/>
      <c r="F4" s="75"/>
      <c r="G4" s="75"/>
      <c r="H4" s="76"/>
      <c r="I4" s="76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69" t="s">
        <v>8</v>
      </c>
      <c r="I5" s="70"/>
      <c r="J5" s="4" t="s">
        <v>9</v>
      </c>
      <c r="K5" s="3" t="s">
        <v>10</v>
      </c>
    </row>
    <row r="6" spans="1:11" s="13" customFormat="1" ht="18" customHeight="1">
      <c r="A6" s="5">
        <v>43465</v>
      </c>
      <c r="B6" s="6" t="s">
        <v>135</v>
      </c>
      <c r="C6" s="7">
        <v>17500</v>
      </c>
      <c r="D6" s="24" t="s">
        <v>12</v>
      </c>
      <c r="E6" s="8">
        <v>1.35</v>
      </c>
      <c r="F6" s="8">
        <v>1.8</v>
      </c>
      <c r="G6" s="8"/>
      <c r="H6" s="9">
        <f t="shared" ref="H6:H7" si="0">(IF(D6="SHORT",E6-F6,IF(D6="LONG",F6-E6)))*C6</f>
        <v>7874.9999999999991</v>
      </c>
      <c r="I6" s="10"/>
      <c r="J6" s="11">
        <f t="shared" ref="J6:J7" si="1">(H6+I6)/C6</f>
        <v>0.44999999999999996</v>
      </c>
      <c r="K6" s="12">
        <f>SUM(H6:I6)</f>
        <v>7874.9999999999991</v>
      </c>
    </row>
    <row r="7" spans="1:11" s="22" customFormat="1" ht="18" customHeight="1">
      <c r="A7" s="14">
        <v>43462</v>
      </c>
      <c r="B7" s="15" t="s">
        <v>136</v>
      </c>
      <c r="C7" s="16">
        <v>4000</v>
      </c>
      <c r="D7" s="15" t="s">
        <v>12</v>
      </c>
      <c r="E7" s="17">
        <v>43.4</v>
      </c>
      <c r="F7" s="17">
        <v>47.4</v>
      </c>
      <c r="G7" s="17">
        <v>52.4</v>
      </c>
      <c r="H7" s="18">
        <f t="shared" si="0"/>
        <v>16000</v>
      </c>
      <c r="I7" s="19">
        <f>(IF(D7="SHORT",IF(H7="",0,F7-G7),IF(H7="",0,G7-F7)))*C7</f>
        <v>20000</v>
      </c>
      <c r="J7" s="20">
        <f t="shared" si="1"/>
        <v>9</v>
      </c>
      <c r="K7" s="21">
        <f t="shared" ref="K7" si="2">SUM(H7:I7)</f>
        <v>36000</v>
      </c>
    </row>
    <row r="8" spans="1:11" s="13" customFormat="1" ht="18" customHeight="1">
      <c r="A8" s="5">
        <v>43460</v>
      </c>
      <c r="B8" s="6" t="s">
        <v>134</v>
      </c>
      <c r="C8" s="7">
        <v>10000</v>
      </c>
      <c r="D8" s="24" t="s">
        <v>12</v>
      </c>
      <c r="E8" s="8">
        <v>12.65</v>
      </c>
      <c r="F8" s="8">
        <v>14.8</v>
      </c>
      <c r="G8" s="8"/>
      <c r="H8" s="9">
        <f t="shared" ref="H8:H9" si="3">(IF(D8="SHORT",E8-F8,IF(D8="LONG",F8-E8)))*C8</f>
        <v>21500.000000000004</v>
      </c>
      <c r="I8" s="10"/>
      <c r="J8" s="11">
        <f t="shared" ref="J8:J9" si="4">(H8+I8)/C8</f>
        <v>2.1500000000000004</v>
      </c>
      <c r="K8" s="12">
        <f t="shared" ref="K8:K9" si="5">SUM(H8:I8)</f>
        <v>21500.000000000004</v>
      </c>
    </row>
    <row r="9" spans="1:11" s="13" customFormat="1" ht="18" customHeight="1">
      <c r="A9" s="5">
        <v>43460</v>
      </c>
      <c r="B9" s="6" t="s">
        <v>127</v>
      </c>
      <c r="C9" s="7">
        <v>5000</v>
      </c>
      <c r="D9" s="24" t="s">
        <v>12</v>
      </c>
      <c r="E9" s="8">
        <v>15</v>
      </c>
      <c r="F9" s="8">
        <v>17.5</v>
      </c>
      <c r="G9" s="8"/>
      <c r="H9" s="9">
        <f t="shared" si="3"/>
        <v>12500</v>
      </c>
      <c r="I9" s="10"/>
      <c r="J9" s="11">
        <f t="shared" si="4"/>
        <v>2.5</v>
      </c>
      <c r="K9" s="12">
        <f t="shared" si="5"/>
        <v>12500</v>
      </c>
    </row>
    <row r="10" spans="1:11" s="13" customFormat="1" ht="18" customHeight="1">
      <c r="A10" s="5">
        <v>43455</v>
      </c>
      <c r="B10" s="6" t="s">
        <v>133</v>
      </c>
      <c r="C10" s="7">
        <v>8000</v>
      </c>
      <c r="D10" s="24" t="s">
        <v>12</v>
      </c>
      <c r="E10" s="8">
        <v>4.5</v>
      </c>
      <c r="F10" s="8">
        <v>5.9</v>
      </c>
      <c r="G10" s="8"/>
      <c r="H10" s="9">
        <f t="shared" ref="H10" si="6">(IF(D10="SHORT",E10-F10,IF(D10="LONG",F10-E10)))*C10</f>
        <v>11200.000000000004</v>
      </c>
      <c r="I10" s="10"/>
      <c r="J10" s="11">
        <f t="shared" ref="J10" si="7">(H10+I10)/C10</f>
        <v>1.4000000000000004</v>
      </c>
      <c r="K10" s="12">
        <f t="shared" ref="K10" si="8">SUM(H10:I10)</f>
        <v>11200.000000000004</v>
      </c>
    </row>
    <row r="11" spans="1:11" s="13" customFormat="1" ht="18" customHeight="1">
      <c r="A11" s="5">
        <v>43454</v>
      </c>
      <c r="B11" s="6" t="s">
        <v>13</v>
      </c>
      <c r="C11" s="7">
        <v>1000</v>
      </c>
      <c r="D11" s="24" t="s">
        <v>12</v>
      </c>
      <c r="E11" s="8">
        <v>14</v>
      </c>
      <c r="F11" s="8">
        <v>26</v>
      </c>
      <c r="G11" s="8"/>
      <c r="H11" s="9">
        <f t="shared" ref="H11" si="9">(IF(D11="SHORT",E11-F11,IF(D11="LONG",F11-E11)))*C11</f>
        <v>12000</v>
      </c>
      <c r="I11" s="10"/>
      <c r="J11" s="11">
        <f t="shared" ref="J11" si="10">(H11+I11)/C11</f>
        <v>12</v>
      </c>
      <c r="K11" s="12">
        <f t="shared" ref="K11" si="11">SUM(H11:I11)</f>
        <v>12000</v>
      </c>
    </row>
    <row r="12" spans="1:11" s="13" customFormat="1" ht="18" customHeight="1">
      <c r="A12" s="5">
        <v>43446</v>
      </c>
      <c r="B12" s="24" t="s">
        <v>132</v>
      </c>
      <c r="C12" s="7">
        <v>5000</v>
      </c>
      <c r="D12" s="24" t="s">
        <v>12</v>
      </c>
      <c r="E12" s="8">
        <v>13.9</v>
      </c>
      <c r="F12" s="8">
        <v>15.2</v>
      </c>
      <c r="G12" s="8"/>
      <c r="H12" s="9">
        <f t="shared" ref="H12" si="12">(IF(D12="SHORT",E12-F12,IF(D12="LONG",F12-E12)))*C12</f>
        <v>6499.9999999999945</v>
      </c>
      <c r="I12" s="10"/>
      <c r="J12" s="11">
        <f t="shared" ref="J12" si="13">(H12+I12)/C12</f>
        <v>1.2999999999999989</v>
      </c>
      <c r="K12" s="12">
        <f t="shared" ref="K12" si="14">SUM(H12:I12)</f>
        <v>6499.9999999999945</v>
      </c>
    </row>
    <row r="13" spans="1:11" s="22" customFormat="1" ht="18" customHeight="1">
      <c r="A13" s="14">
        <v>43445</v>
      </c>
      <c r="B13" s="15" t="s">
        <v>131</v>
      </c>
      <c r="C13" s="16">
        <v>30000</v>
      </c>
      <c r="D13" s="15" t="s">
        <v>12</v>
      </c>
      <c r="E13" s="17">
        <v>2.8</v>
      </c>
      <c r="F13" s="17">
        <v>3.3</v>
      </c>
      <c r="G13" s="17">
        <v>4</v>
      </c>
      <c r="H13" s="18">
        <f t="shared" ref="H13" si="15">(IF(D13="SHORT",E13-F13,IF(D13="LONG",F13-E13)))*C13</f>
        <v>15000</v>
      </c>
      <c r="I13" s="19">
        <f>(IF(D13="SHORT",IF(H13="",0,F13-G13),IF(H13="",0,G13-F13)))*C13</f>
        <v>21000.000000000004</v>
      </c>
      <c r="J13" s="20">
        <f t="shared" ref="J13" si="16">(H13+I13)/C13</f>
        <v>1.2</v>
      </c>
      <c r="K13" s="21">
        <f t="shared" ref="K13" si="17">SUM(H13:I13)</f>
        <v>36000</v>
      </c>
    </row>
    <row r="14" spans="1:11" s="13" customFormat="1" ht="18" customHeight="1">
      <c r="A14" s="5">
        <v>43439</v>
      </c>
      <c r="B14" s="6" t="s">
        <v>130</v>
      </c>
      <c r="C14" s="7">
        <v>2500</v>
      </c>
      <c r="D14" s="6" t="s">
        <v>12</v>
      </c>
      <c r="E14" s="8">
        <v>14.75</v>
      </c>
      <c r="F14" s="8">
        <v>20.75</v>
      </c>
      <c r="G14" s="8"/>
      <c r="H14" s="9">
        <f t="shared" ref="H14:H15" si="18">(IF(D14="SHORT",E14-F14,IF(D14="LONG",F14-E14)))*C14</f>
        <v>15000</v>
      </c>
      <c r="I14" s="10"/>
      <c r="J14" s="11">
        <f t="shared" ref="J14:J15" si="19">(H14+I14)/C14</f>
        <v>6</v>
      </c>
      <c r="K14" s="12">
        <f t="shared" ref="K14:K15" si="20">SUM(H14:I14)</f>
        <v>15000</v>
      </c>
    </row>
    <row r="15" spans="1:11" s="13" customFormat="1" ht="18" customHeight="1">
      <c r="A15" s="5">
        <v>43439</v>
      </c>
      <c r="B15" s="6" t="s">
        <v>129</v>
      </c>
      <c r="C15" s="7">
        <v>9000</v>
      </c>
      <c r="D15" s="6" t="s">
        <v>12</v>
      </c>
      <c r="E15" s="8">
        <v>10.4</v>
      </c>
      <c r="F15" s="8">
        <v>12.65</v>
      </c>
      <c r="G15" s="8"/>
      <c r="H15" s="9">
        <f t="shared" si="18"/>
        <v>20250</v>
      </c>
      <c r="I15" s="10"/>
      <c r="J15" s="11">
        <f t="shared" si="19"/>
        <v>2.25</v>
      </c>
      <c r="K15" s="12">
        <f t="shared" si="20"/>
        <v>20250</v>
      </c>
    </row>
    <row r="16" spans="1:11" s="13" customFormat="1" ht="18" customHeight="1">
      <c r="A16" s="5">
        <v>43437</v>
      </c>
      <c r="B16" s="6" t="s">
        <v>127</v>
      </c>
      <c r="C16" s="7">
        <v>5000</v>
      </c>
      <c r="D16" s="6" t="s">
        <v>12</v>
      </c>
      <c r="E16" s="8">
        <v>19.149999999999999</v>
      </c>
      <c r="F16" s="8">
        <v>22.65</v>
      </c>
      <c r="G16" s="8"/>
      <c r="H16" s="9">
        <f t="shared" ref="H16" si="21">(IF(D16="SHORT",E16-F16,IF(D16="LONG",F16-E16)))*C16</f>
        <v>17500</v>
      </c>
      <c r="I16" s="10"/>
      <c r="J16" s="11">
        <f t="shared" ref="J16" si="22">(H16+I16)/C16</f>
        <v>3.5</v>
      </c>
      <c r="K16" s="12">
        <f t="shared" ref="K16" si="23">SUM(H16:I16)</f>
        <v>17500</v>
      </c>
    </row>
    <row r="17" spans="1:11" ht="21">
      <c r="A17" s="26"/>
      <c r="B17" s="27"/>
      <c r="C17" s="27"/>
      <c r="D17" s="27"/>
      <c r="E17" s="27"/>
      <c r="F17" s="59" t="s">
        <v>80</v>
      </c>
      <c r="G17" s="60"/>
      <c r="H17" s="60"/>
      <c r="I17" s="61"/>
      <c r="J17" s="62">
        <f>SUM(K6:K16)</f>
        <v>196325</v>
      </c>
      <c r="K17" s="63"/>
    </row>
    <row r="18" spans="1:11" s="13" customFormat="1" ht="18" customHeight="1">
      <c r="A18" s="5">
        <v>43434</v>
      </c>
      <c r="B18" s="6" t="s">
        <v>128</v>
      </c>
      <c r="C18" s="7">
        <v>6500</v>
      </c>
      <c r="D18" s="6" t="s">
        <v>12</v>
      </c>
      <c r="E18" s="8">
        <v>15.8</v>
      </c>
      <c r="F18" s="8">
        <v>18.3</v>
      </c>
      <c r="G18" s="8"/>
      <c r="H18" s="9">
        <f t="shared" ref="H18" si="24">(IF(D18="SHORT",E18-F18,IF(D18="LONG",F18-E18)))*C18</f>
        <v>16250</v>
      </c>
      <c r="I18" s="10"/>
      <c r="J18" s="11">
        <f t="shared" ref="J18" si="25">(H18+I18)/C18</f>
        <v>2.5</v>
      </c>
      <c r="K18" s="12">
        <f t="shared" ref="K18" si="26">SUM(H18:I18)</f>
        <v>16250</v>
      </c>
    </row>
    <row r="19" spans="1:11" s="13" customFormat="1" ht="18" customHeight="1">
      <c r="A19" s="5">
        <v>43431</v>
      </c>
      <c r="B19" s="6" t="s">
        <v>126</v>
      </c>
      <c r="C19" s="7">
        <v>14000</v>
      </c>
      <c r="D19" s="6" t="s">
        <v>12</v>
      </c>
      <c r="E19" s="8">
        <v>3.2</v>
      </c>
      <c r="F19" s="8">
        <v>3.35</v>
      </c>
      <c r="G19" s="8"/>
      <c r="H19" s="9">
        <f t="shared" ref="H19" si="27">(IF(D19="SHORT",E19-F19,IF(D19="LONG",F19-E19)))*C19</f>
        <v>2099.9999999999986</v>
      </c>
      <c r="I19" s="10"/>
      <c r="J19" s="11">
        <f t="shared" ref="J19" si="28">(H19+I19)/C19</f>
        <v>0.14999999999999991</v>
      </c>
      <c r="K19" s="12">
        <f t="shared" ref="K19" si="29">SUM(H19:I19)</f>
        <v>2099.9999999999986</v>
      </c>
    </row>
    <row r="20" spans="1:11" s="13" customFormat="1" ht="18" customHeight="1">
      <c r="A20" s="5">
        <v>43430</v>
      </c>
      <c r="B20" s="6" t="s">
        <v>125</v>
      </c>
      <c r="C20" s="7">
        <v>2000</v>
      </c>
      <c r="D20" s="6" t="s">
        <v>12</v>
      </c>
      <c r="E20" s="8">
        <v>12.5</v>
      </c>
      <c r="F20" s="8">
        <v>19.5</v>
      </c>
      <c r="G20" s="8"/>
      <c r="H20" s="9">
        <f t="shared" ref="H20" si="30">(IF(D20="SHORT",E20-F20,IF(D20="LONG",F20-E20)))*C20</f>
        <v>14000</v>
      </c>
      <c r="I20" s="10"/>
      <c r="J20" s="11">
        <f t="shared" ref="J20" si="31">(H20+I20)/C20</f>
        <v>7</v>
      </c>
      <c r="K20" s="12">
        <f t="shared" ref="K20" si="32">SUM(H20:I20)</f>
        <v>14000</v>
      </c>
    </row>
    <row r="21" spans="1:11" s="13" customFormat="1" ht="18" customHeight="1">
      <c r="A21" s="5">
        <v>43423</v>
      </c>
      <c r="B21" s="6" t="s">
        <v>124</v>
      </c>
      <c r="C21" s="7">
        <v>7875</v>
      </c>
      <c r="D21" s="6" t="s">
        <v>12</v>
      </c>
      <c r="E21" s="8">
        <v>4.0999999999999996</v>
      </c>
      <c r="F21" s="8">
        <v>5.8</v>
      </c>
      <c r="G21" s="8"/>
      <c r="H21" s="9">
        <f t="shared" ref="H21" si="33">(IF(D21="SHORT",E21-F21,IF(D21="LONG",F21-E21)))*C21</f>
        <v>13387.500000000002</v>
      </c>
      <c r="I21" s="10"/>
      <c r="J21" s="11">
        <f t="shared" ref="J21" si="34">(H21+I21)/C21</f>
        <v>1.7000000000000002</v>
      </c>
      <c r="K21" s="12">
        <f t="shared" ref="K21" si="35">SUM(H21:I21)</f>
        <v>13387.500000000002</v>
      </c>
    </row>
    <row r="22" spans="1:11" s="13" customFormat="1" ht="18" customHeight="1">
      <c r="A22" s="5">
        <v>43420</v>
      </c>
      <c r="B22" s="6" t="s">
        <v>123</v>
      </c>
      <c r="C22" s="7">
        <v>6000</v>
      </c>
      <c r="D22" s="6" t="s">
        <v>12</v>
      </c>
      <c r="E22" s="8">
        <v>9.4499999999999993</v>
      </c>
      <c r="F22" s="8">
        <v>12.3</v>
      </c>
      <c r="G22" s="8"/>
      <c r="H22" s="9">
        <f t="shared" ref="H22" si="36">(IF(D22="SHORT",E22-F22,IF(D22="LONG",F22-E22)))*C22</f>
        <v>17100.000000000007</v>
      </c>
      <c r="I22" s="10"/>
      <c r="J22" s="11">
        <f t="shared" ref="J22" si="37">(H22+I22)/C22</f>
        <v>2.8500000000000014</v>
      </c>
      <c r="K22" s="12">
        <f t="shared" ref="K22" si="38">SUM(H22:I22)</f>
        <v>17100.000000000007</v>
      </c>
    </row>
    <row r="23" spans="1:11" s="13" customFormat="1" ht="18" customHeight="1">
      <c r="A23" s="5">
        <v>43417</v>
      </c>
      <c r="B23" s="6" t="s">
        <v>121</v>
      </c>
      <c r="C23" s="7">
        <v>8750</v>
      </c>
      <c r="D23" s="6" t="s">
        <v>12</v>
      </c>
      <c r="E23" s="8">
        <v>5.25</v>
      </c>
      <c r="F23" s="8">
        <v>5.85</v>
      </c>
      <c r="G23" s="8"/>
      <c r="H23" s="9">
        <f t="shared" ref="H23" si="39">(IF(D23="SHORT",E23-F23,IF(D23="LONG",F23-E23)))*C23</f>
        <v>5249.9999999999973</v>
      </c>
      <c r="I23" s="10"/>
      <c r="J23" s="11">
        <f t="shared" ref="J23" si="40">(H23+I23)/C23</f>
        <v>0.59999999999999964</v>
      </c>
      <c r="K23" s="12">
        <f t="shared" ref="K23" si="41">SUM(H23:I23)</f>
        <v>5249.9999999999973</v>
      </c>
    </row>
    <row r="24" spans="1:11" s="13" customFormat="1" ht="18" customHeight="1">
      <c r="A24" s="5">
        <v>43416</v>
      </c>
      <c r="B24" s="6" t="s">
        <v>119</v>
      </c>
      <c r="C24" s="7">
        <v>5000</v>
      </c>
      <c r="D24" s="6" t="s">
        <v>12</v>
      </c>
      <c r="E24" s="8">
        <v>16.5</v>
      </c>
      <c r="F24" s="8">
        <v>19.5</v>
      </c>
      <c r="G24" s="8"/>
      <c r="H24" s="9">
        <f t="shared" ref="H24" si="42">(IF(D24="SHORT",E24-F24,IF(D24="LONG",F24-E24)))*C24</f>
        <v>15000</v>
      </c>
      <c r="I24" s="10"/>
      <c r="J24" s="11">
        <f t="shared" ref="J24" si="43">(H24+I24)/C24</f>
        <v>3</v>
      </c>
      <c r="K24" s="12">
        <f t="shared" ref="K24" si="44">SUM(H24:I24)</f>
        <v>15000</v>
      </c>
    </row>
    <row r="25" spans="1:11" s="13" customFormat="1" ht="18" customHeight="1">
      <c r="A25" s="5">
        <v>43409</v>
      </c>
      <c r="B25" s="6" t="s">
        <v>120</v>
      </c>
      <c r="C25" s="7">
        <v>5305</v>
      </c>
      <c r="D25" s="6" t="s">
        <v>12</v>
      </c>
      <c r="E25" s="8">
        <v>11</v>
      </c>
      <c r="F25" s="8">
        <v>11.25</v>
      </c>
      <c r="G25" s="8"/>
      <c r="H25" s="9">
        <f t="shared" ref="H25" si="45">(IF(D25="SHORT",E25-F25,IF(D25="LONG",F25-E25)))*C25</f>
        <v>1326.25</v>
      </c>
      <c r="I25" s="10"/>
      <c r="J25" s="11">
        <f t="shared" ref="J25" si="46">(H25+I25)/C25</f>
        <v>0.25</v>
      </c>
      <c r="K25" s="12">
        <f t="shared" ref="K25" si="47">SUM(H25:I25)</f>
        <v>1326.25</v>
      </c>
    </row>
    <row r="26" spans="1:11" ht="21">
      <c r="A26" s="26"/>
      <c r="B26" s="27"/>
      <c r="C26" s="27"/>
      <c r="D26" s="27"/>
      <c r="E26" s="27"/>
      <c r="F26" s="59" t="s">
        <v>80</v>
      </c>
      <c r="G26" s="60"/>
      <c r="H26" s="60"/>
      <c r="I26" s="61"/>
      <c r="J26" s="62">
        <f>SUM(K18:K25)</f>
        <v>84413.75</v>
      </c>
      <c r="K26" s="63"/>
    </row>
    <row r="27" spans="1:11" s="13" customFormat="1" ht="18" customHeight="1">
      <c r="A27" s="5">
        <v>43404</v>
      </c>
      <c r="B27" s="6" t="s">
        <v>118</v>
      </c>
      <c r="C27" s="7">
        <v>40000</v>
      </c>
      <c r="D27" s="6" t="s">
        <v>12</v>
      </c>
      <c r="E27" s="8">
        <v>0.6</v>
      </c>
      <c r="F27" s="8">
        <v>0.75</v>
      </c>
      <c r="G27" s="8"/>
      <c r="H27" s="9">
        <f t="shared" ref="H27" si="48">(IF(D27="SHORT",E27-F27,IF(D27="LONG",F27-E27)))*C27</f>
        <v>6000.0000000000009</v>
      </c>
      <c r="I27" s="10"/>
      <c r="J27" s="11">
        <f t="shared" ref="J27" si="49">(H27+I27)/C27</f>
        <v>0.15000000000000002</v>
      </c>
      <c r="K27" s="12">
        <f t="shared" ref="K27" si="50">SUM(H27:I27)</f>
        <v>6000.0000000000009</v>
      </c>
    </row>
    <row r="28" spans="1:11" s="13" customFormat="1" ht="18" customHeight="1">
      <c r="A28" s="5">
        <v>43403</v>
      </c>
      <c r="B28" s="6" t="s">
        <v>117</v>
      </c>
      <c r="C28" s="7">
        <v>13750</v>
      </c>
      <c r="D28" s="6" t="s">
        <v>12</v>
      </c>
      <c r="E28" s="8">
        <v>10.6</v>
      </c>
      <c r="F28" s="8">
        <v>12.1</v>
      </c>
      <c r="G28" s="8"/>
      <c r="H28" s="9">
        <f t="shared" ref="H28" si="51">(IF(D28="SHORT",E28-F28,IF(D28="LONG",F28-E28)))*C28</f>
        <v>20625</v>
      </c>
      <c r="I28" s="10"/>
      <c r="J28" s="11">
        <f t="shared" ref="J28" si="52">(H28+I28)/C28</f>
        <v>1.5</v>
      </c>
      <c r="K28" s="12">
        <f t="shared" ref="K28" si="53">SUM(H28:I28)</f>
        <v>20625</v>
      </c>
    </row>
    <row r="29" spans="1:11" s="13" customFormat="1" ht="18" customHeight="1">
      <c r="A29" s="5">
        <v>43402</v>
      </c>
      <c r="B29" s="6" t="s">
        <v>116</v>
      </c>
      <c r="C29" s="7">
        <v>20000</v>
      </c>
      <c r="D29" s="6" t="s">
        <v>12</v>
      </c>
      <c r="E29" s="8">
        <v>3.9</v>
      </c>
      <c r="F29" s="8">
        <v>5</v>
      </c>
      <c r="G29" s="8"/>
      <c r="H29" s="9">
        <f t="shared" ref="H29:H30" si="54">(IF(D29="SHORT",E29-F29,IF(D29="LONG",F29-E29)))*C29</f>
        <v>22000</v>
      </c>
      <c r="I29" s="10"/>
      <c r="J29" s="11">
        <f t="shared" ref="J29:J30" si="55">(H29+I29)/C29</f>
        <v>1.1000000000000001</v>
      </c>
      <c r="K29" s="12">
        <f t="shared" ref="K29:K30" si="56">SUM(H29:I29)</f>
        <v>22000</v>
      </c>
    </row>
    <row r="30" spans="1:11" s="13" customFormat="1" ht="18" customHeight="1">
      <c r="A30" s="5">
        <v>43399</v>
      </c>
      <c r="B30" s="6" t="s">
        <v>115</v>
      </c>
      <c r="C30" s="7">
        <v>40000</v>
      </c>
      <c r="D30" s="6" t="s">
        <v>12</v>
      </c>
      <c r="E30" s="8">
        <v>0.7</v>
      </c>
      <c r="F30" s="8">
        <v>0.95</v>
      </c>
      <c r="G30" s="8"/>
      <c r="H30" s="9">
        <f t="shared" si="54"/>
        <v>10000</v>
      </c>
      <c r="I30" s="10"/>
      <c r="J30" s="11">
        <f t="shared" si="55"/>
        <v>0.25</v>
      </c>
      <c r="K30" s="12">
        <f t="shared" si="56"/>
        <v>10000</v>
      </c>
    </row>
    <row r="31" spans="1:11" s="13" customFormat="1" ht="18" customHeight="1">
      <c r="A31" s="5">
        <v>43398</v>
      </c>
      <c r="B31" s="6" t="s">
        <v>114</v>
      </c>
      <c r="C31" s="7">
        <v>5500</v>
      </c>
      <c r="D31" s="6" t="s">
        <v>12</v>
      </c>
      <c r="E31" s="8">
        <v>18.850000000000001</v>
      </c>
      <c r="F31" s="8">
        <v>21.3</v>
      </c>
      <c r="G31" s="8"/>
      <c r="H31" s="9">
        <f t="shared" ref="H31" si="57">(IF(D31="SHORT",E31-F31,IF(D31="LONG",F31-E31)))*C31</f>
        <v>13474.999999999996</v>
      </c>
      <c r="I31" s="10"/>
      <c r="J31" s="11">
        <f t="shared" ref="J31" si="58">(H31+I31)/C31</f>
        <v>2.4499999999999993</v>
      </c>
      <c r="K31" s="12">
        <f t="shared" ref="K31" si="59">SUM(H31:I31)</f>
        <v>13474.999999999996</v>
      </c>
    </row>
    <row r="32" spans="1:11" s="13" customFormat="1" ht="18" customHeight="1">
      <c r="A32" s="5">
        <v>43397</v>
      </c>
      <c r="B32" s="6" t="s">
        <v>113</v>
      </c>
      <c r="C32" s="7">
        <v>20000</v>
      </c>
      <c r="D32" s="6" t="s">
        <v>12</v>
      </c>
      <c r="E32" s="8">
        <v>3.15</v>
      </c>
      <c r="F32" s="8">
        <v>4.1500000000000004</v>
      </c>
      <c r="G32" s="8"/>
      <c r="H32" s="9">
        <f t="shared" ref="H32" si="60">(IF(D32="SHORT",E32-F32,IF(D32="LONG",F32-E32)))*C32</f>
        <v>20000.000000000007</v>
      </c>
      <c r="I32" s="10"/>
      <c r="J32" s="11">
        <f t="shared" ref="J32" si="61">(H32+I32)/C32</f>
        <v>1.0000000000000004</v>
      </c>
      <c r="K32" s="12">
        <f t="shared" ref="K32" si="62">SUM(H32:I32)</f>
        <v>20000.000000000007</v>
      </c>
    </row>
    <row r="33" spans="1:11" s="13" customFormat="1" ht="18" customHeight="1">
      <c r="A33" s="5">
        <v>43395</v>
      </c>
      <c r="B33" s="6" t="s">
        <v>112</v>
      </c>
      <c r="C33" s="7">
        <v>40000</v>
      </c>
      <c r="D33" s="6" t="s">
        <v>12</v>
      </c>
      <c r="E33" s="8">
        <v>0.55000000000000004</v>
      </c>
      <c r="F33" s="8">
        <v>1</v>
      </c>
      <c r="G33" s="8"/>
      <c r="H33" s="9">
        <f t="shared" ref="H33" si="63">(IF(D33="SHORT",E33-F33,IF(D33="LONG",F33-E33)))*C33</f>
        <v>18000</v>
      </c>
      <c r="I33" s="10"/>
      <c r="J33" s="11">
        <f t="shared" ref="J33" si="64">(H33+I33)/C33</f>
        <v>0.45</v>
      </c>
      <c r="K33" s="12">
        <f t="shared" ref="K33" si="65">SUM(H33:I33)</f>
        <v>18000</v>
      </c>
    </row>
    <row r="34" spans="1:11" s="13" customFormat="1" ht="18" customHeight="1">
      <c r="A34" s="5">
        <v>43383</v>
      </c>
      <c r="B34" s="6" t="s">
        <v>110</v>
      </c>
      <c r="C34" s="7">
        <v>12000</v>
      </c>
      <c r="D34" s="6" t="s">
        <v>12</v>
      </c>
      <c r="E34" s="8">
        <v>5.0999999999999996</v>
      </c>
      <c r="F34" s="8">
        <v>5.7</v>
      </c>
      <c r="G34" s="8"/>
      <c r="H34" s="9">
        <f t="shared" ref="H34" si="66">(IF(D34="SHORT",E34-F34,IF(D34="LONG",F34-E34)))*C34</f>
        <v>7200.0000000000064</v>
      </c>
      <c r="I34" s="10"/>
      <c r="J34" s="11">
        <f t="shared" ref="J34" si="67">(H34+I34)/C34</f>
        <v>0.60000000000000053</v>
      </c>
      <c r="K34" s="12">
        <f t="shared" ref="K34" si="68">SUM(H34:I34)</f>
        <v>7200.0000000000064</v>
      </c>
    </row>
    <row r="35" spans="1:11" s="13" customFormat="1" ht="18" customHeight="1">
      <c r="A35" s="5">
        <v>43382</v>
      </c>
      <c r="B35" s="6" t="s">
        <v>111</v>
      </c>
      <c r="C35" s="7">
        <v>8750</v>
      </c>
      <c r="D35" s="6" t="s">
        <v>12</v>
      </c>
      <c r="E35" s="8">
        <v>14.1</v>
      </c>
      <c r="F35" s="8">
        <v>16.350000000000001</v>
      </c>
      <c r="G35" s="8"/>
      <c r="H35" s="9">
        <f t="shared" ref="H35" si="69">(IF(D35="SHORT",E35-F35,IF(D35="LONG",F35-E35)))*C35</f>
        <v>19687.500000000015</v>
      </c>
      <c r="I35" s="10"/>
      <c r="J35" s="11">
        <f t="shared" ref="J35" si="70">(H35+I35)/C35</f>
        <v>2.2500000000000018</v>
      </c>
      <c r="K35" s="12">
        <f t="shared" ref="K35" si="71">SUM(H35:I35)</f>
        <v>19687.500000000015</v>
      </c>
    </row>
    <row r="36" spans="1:11" s="13" customFormat="1" ht="18" customHeight="1">
      <c r="A36" s="5">
        <v>43378</v>
      </c>
      <c r="B36" s="6" t="s">
        <v>109</v>
      </c>
      <c r="C36" s="7">
        <v>7875</v>
      </c>
      <c r="D36" s="6" t="s">
        <v>12</v>
      </c>
      <c r="E36" s="8">
        <v>14</v>
      </c>
      <c r="F36" s="8">
        <v>16.75</v>
      </c>
      <c r="G36" s="8"/>
      <c r="H36" s="9">
        <f t="shared" ref="H36" si="72">(IF(D36="SHORT",E36-F36,IF(D36="LONG",F36-E36)))*C36</f>
        <v>21656.25</v>
      </c>
      <c r="I36" s="10"/>
      <c r="J36" s="11">
        <f t="shared" ref="J36" si="73">(H36+I36)/C36</f>
        <v>2.75</v>
      </c>
      <c r="K36" s="12">
        <f t="shared" ref="K36" si="74">SUM(H36:I36)</f>
        <v>21656.25</v>
      </c>
    </row>
    <row r="37" spans="1:11" s="13" customFormat="1" ht="18" customHeight="1">
      <c r="A37" s="5">
        <v>43377</v>
      </c>
      <c r="B37" s="6" t="s">
        <v>107</v>
      </c>
      <c r="C37" s="7">
        <v>60000</v>
      </c>
      <c r="D37" s="6" t="s">
        <v>12</v>
      </c>
      <c r="E37" s="8">
        <v>1.8</v>
      </c>
      <c r="F37" s="8">
        <v>2.2999999999999998</v>
      </c>
      <c r="G37" s="8"/>
      <c r="H37" s="9">
        <f t="shared" ref="H37" si="75">(IF(D37="SHORT",E37-F37,IF(D37="LONG",F37-E37)))*C37</f>
        <v>29999.999999999985</v>
      </c>
      <c r="I37" s="10"/>
      <c r="J37" s="11">
        <f t="shared" ref="J37" si="76">(H37+I37)/C37</f>
        <v>0.49999999999999978</v>
      </c>
      <c r="K37" s="12">
        <f t="shared" ref="K37" si="77">SUM(H37:I37)</f>
        <v>29999.999999999985</v>
      </c>
    </row>
    <row r="38" spans="1:11" ht="21">
      <c r="A38" s="26"/>
      <c r="B38" s="27"/>
      <c r="C38" s="27"/>
      <c r="D38" s="27"/>
      <c r="E38" s="27"/>
      <c r="F38" s="59" t="s">
        <v>80</v>
      </c>
      <c r="G38" s="60"/>
      <c r="H38" s="60"/>
      <c r="I38" s="61"/>
      <c r="J38" s="62">
        <f>SUM(K27:K37)</f>
        <v>188643.75</v>
      </c>
      <c r="K38" s="63"/>
    </row>
    <row r="39" spans="1:11" s="13" customFormat="1" ht="18" customHeight="1">
      <c r="A39" s="5">
        <v>43371</v>
      </c>
      <c r="B39" s="6" t="s">
        <v>105</v>
      </c>
      <c r="C39" s="7">
        <v>2500</v>
      </c>
      <c r="D39" s="6" t="s">
        <v>12</v>
      </c>
      <c r="E39" s="8">
        <v>54</v>
      </c>
      <c r="F39" s="8">
        <v>59.9</v>
      </c>
      <c r="G39" s="8"/>
      <c r="H39" s="9">
        <f t="shared" ref="H39" si="78">(IF(D39="SHORT",E39-F39,IF(D39="LONG",F39-E39)))*C39</f>
        <v>14749.999999999996</v>
      </c>
      <c r="I39" s="10"/>
      <c r="J39" s="11">
        <f t="shared" ref="J39" si="79">(H39+I39)/C39</f>
        <v>5.8999999999999986</v>
      </c>
      <c r="K39" s="12">
        <f t="shared" ref="K39" si="80">SUM(H39:I39)</f>
        <v>14749.999999999996</v>
      </c>
    </row>
    <row r="40" spans="1:11" s="22" customFormat="1" ht="18" customHeight="1">
      <c r="A40" s="14">
        <v>43370</v>
      </c>
      <c r="B40" s="15" t="s">
        <v>104</v>
      </c>
      <c r="C40" s="16">
        <v>3750</v>
      </c>
      <c r="D40" s="15" t="s">
        <v>12</v>
      </c>
      <c r="E40" s="17">
        <v>20.45</v>
      </c>
      <c r="F40" s="17">
        <v>24.2</v>
      </c>
      <c r="G40" s="17">
        <v>28.7</v>
      </c>
      <c r="H40" s="18">
        <f t="shared" ref="H40" si="81">(IF(D40="SHORT",E40-F40,IF(D40="LONG",F40-E40)))*C40</f>
        <v>14062.5</v>
      </c>
      <c r="I40" s="19">
        <f>(IF(D40="SHORT",IF(H40="",0,F40-G40),IF(H40="",0,G40-F40)))*C40</f>
        <v>16875</v>
      </c>
      <c r="J40" s="20">
        <f t="shared" ref="J40" si="82">(H40+I40)/C40</f>
        <v>8.25</v>
      </c>
      <c r="K40" s="21">
        <f t="shared" ref="K40" si="83">SUM(H40:I40)</f>
        <v>30937.5</v>
      </c>
    </row>
    <row r="41" spans="1:11" s="13" customFormat="1" ht="18" customHeight="1">
      <c r="A41" s="5">
        <v>43354</v>
      </c>
      <c r="B41" s="6" t="s">
        <v>103</v>
      </c>
      <c r="C41" s="7">
        <v>5000</v>
      </c>
      <c r="D41" s="6" t="s">
        <v>12</v>
      </c>
      <c r="E41" s="8">
        <v>13.8</v>
      </c>
      <c r="F41" s="8">
        <v>11.55</v>
      </c>
      <c r="G41" s="8"/>
      <c r="H41" s="9">
        <f t="shared" ref="H41:H42" si="84">(IF(D41="SHORT",E41-F41,IF(D41="LONG",F41-E41)))*C41</f>
        <v>-11250</v>
      </c>
      <c r="I41" s="10"/>
      <c r="J41" s="11">
        <f t="shared" ref="J41:J42" si="85">(H41+I41)/C41</f>
        <v>-2.25</v>
      </c>
      <c r="K41" s="12">
        <f t="shared" ref="K41:K42" si="86">SUM(H41:I41)</f>
        <v>-11250</v>
      </c>
    </row>
    <row r="42" spans="1:11" s="13" customFormat="1" ht="18" customHeight="1">
      <c r="A42" s="5">
        <v>43353</v>
      </c>
      <c r="B42" s="6" t="s">
        <v>106</v>
      </c>
      <c r="C42" s="7">
        <v>6000</v>
      </c>
      <c r="D42" s="6" t="s">
        <v>12</v>
      </c>
      <c r="E42" s="8">
        <v>15.1</v>
      </c>
      <c r="F42" s="8">
        <v>18.05</v>
      </c>
      <c r="G42" s="8"/>
      <c r="H42" s="9">
        <f t="shared" si="84"/>
        <v>17700.000000000007</v>
      </c>
      <c r="I42" s="10"/>
      <c r="J42" s="11">
        <f t="shared" si="85"/>
        <v>2.9500000000000011</v>
      </c>
      <c r="K42" s="12">
        <f t="shared" si="86"/>
        <v>17700.000000000007</v>
      </c>
    </row>
    <row r="43" spans="1:11" s="13" customFormat="1" ht="18" customHeight="1">
      <c r="A43" s="5">
        <v>43350</v>
      </c>
      <c r="B43" s="6" t="s">
        <v>102</v>
      </c>
      <c r="C43" s="7">
        <v>10000</v>
      </c>
      <c r="D43" s="6" t="s">
        <v>12</v>
      </c>
      <c r="E43" s="8">
        <v>12</v>
      </c>
      <c r="F43" s="8">
        <v>13.1</v>
      </c>
      <c r="G43" s="8"/>
      <c r="H43" s="9">
        <f t="shared" ref="H43" si="87">(IF(D43="SHORT",E43-F43,IF(D43="LONG",F43-E43)))*C43</f>
        <v>10999.999999999996</v>
      </c>
      <c r="I43" s="10"/>
      <c r="J43" s="11">
        <f t="shared" ref="J43" si="88">(H43+I43)/C43</f>
        <v>1.0999999999999996</v>
      </c>
      <c r="K43" s="12">
        <f t="shared" ref="K43" si="89">SUM(H43:I43)</f>
        <v>10999.999999999996</v>
      </c>
    </row>
    <row r="44" spans="1:11" s="13" customFormat="1" ht="18" customHeight="1">
      <c r="A44" s="5">
        <v>43348</v>
      </c>
      <c r="B44" s="6" t="s">
        <v>101</v>
      </c>
      <c r="C44" s="7">
        <v>20000</v>
      </c>
      <c r="D44" s="6" t="s">
        <v>12</v>
      </c>
      <c r="E44" s="8">
        <v>3.85</v>
      </c>
      <c r="F44" s="8">
        <v>3.1</v>
      </c>
      <c r="G44" s="8"/>
      <c r="H44" s="9">
        <f t="shared" ref="H44" si="90">(IF(D44="SHORT",E44-F44,IF(D44="LONG",F44-E44)))*C44</f>
        <v>-15000</v>
      </c>
      <c r="I44" s="10"/>
      <c r="J44" s="11">
        <f t="shared" ref="J44" si="91">(H44+I44)/C44</f>
        <v>-0.75</v>
      </c>
      <c r="K44" s="12">
        <f t="shared" ref="K44" si="92">SUM(H44:I44)</f>
        <v>-15000</v>
      </c>
    </row>
    <row r="45" spans="1:11" s="13" customFormat="1" ht="18" customHeight="1">
      <c r="A45" s="5">
        <v>43347</v>
      </c>
      <c r="B45" s="6" t="s">
        <v>99</v>
      </c>
      <c r="C45" s="7">
        <v>12000</v>
      </c>
      <c r="D45" s="6" t="s">
        <v>12</v>
      </c>
      <c r="E45" s="8">
        <v>4.0999999999999996</v>
      </c>
      <c r="F45" s="8">
        <v>4.25</v>
      </c>
      <c r="G45" s="8"/>
      <c r="H45" s="9">
        <f t="shared" ref="H45:H46" si="93">(IF(D45="SHORT",E45-F45,IF(D45="LONG",F45-E45)))*C45</f>
        <v>1800.0000000000043</v>
      </c>
      <c r="I45" s="10"/>
      <c r="J45" s="11">
        <f t="shared" ref="J45:J46" si="94">(H45+I45)/C45</f>
        <v>0.15000000000000036</v>
      </c>
      <c r="K45" s="12">
        <f t="shared" ref="K45:K46" si="95">SUM(H45:I45)</f>
        <v>1800.0000000000043</v>
      </c>
    </row>
    <row r="46" spans="1:11" s="13" customFormat="1" ht="18" customHeight="1">
      <c r="A46" s="5">
        <v>43346</v>
      </c>
      <c r="B46" s="6" t="s">
        <v>98</v>
      </c>
      <c r="C46" s="7">
        <v>22500</v>
      </c>
      <c r="D46" s="6" t="s">
        <v>12</v>
      </c>
      <c r="E46" s="8">
        <v>1.85</v>
      </c>
      <c r="F46" s="8">
        <v>3.45</v>
      </c>
      <c r="G46" s="8"/>
      <c r="H46" s="9">
        <f t="shared" si="93"/>
        <v>36000</v>
      </c>
      <c r="I46" s="10"/>
      <c r="J46" s="11">
        <f t="shared" si="94"/>
        <v>1.6</v>
      </c>
      <c r="K46" s="12">
        <f t="shared" si="95"/>
        <v>36000</v>
      </c>
    </row>
    <row r="47" spans="1:11" ht="21">
      <c r="A47" s="26"/>
      <c r="B47" s="27"/>
      <c r="C47" s="27"/>
      <c r="D47" s="27"/>
      <c r="E47" s="27"/>
      <c r="F47" s="59" t="s">
        <v>80</v>
      </c>
      <c r="G47" s="60"/>
      <c r="H47" s="60"/>
      <c r="I47" s="61"/>
      <c r="J47" s="62">
        <f>SUM(K39:K46)</f>
        <v>85937.5</v>
      </c>
      <c r="K47" s="63"/>
    </row>
    <row r="48" spans="1:11" s="22" customFormat="1" ht="18" customHeight="1">
      <c r="A48" s="14">
        <v>43342</v>
      </c>
      <c r="B48" s="15" t="s">
        <v>97</v>
      </c>
      <c r="C48" s="16">
        <v>9600</v>
      </c>
      <c r="D48" s="15" t="s">
        <v>12</v>
      </c>
      <c r="E48" s="17">
        <v>6.85</v>
      </c>
      <c r="F48" s="17">
        <v>11.85</v>
      </c>
      <c r="G48" s="17"/>
      <c r="H48" s="18">
        <f t="shared" ref="H48" si="96">(IF(D48="SHORT",E48-F48,IF(D48="LONG",F48-E48)))*C48</f>
        <v>48000</v>
      </c>
      <c r="I48" s="19"/>
      <c r="J48" s="20">
        <f t="shared" ref="J48" si="97">(H48+I48)/C48</f>
        <v>5</v>
      </c>
      <c r="K48" s="21">
        <f t="shared" ref="K48" si="98">SUM(H48:I48)</f>
        <v>48000</v>
      </c>
    </row>
    <row r="49" spans="1:11" s="13" customFormat="1" ht="18" customHeight="1">
      <c r="A49" s="5">
        <v>43341</v>
      </c>
      <c r="B49" s="6" t="s">
        <v>96</v>
      </c>
      <c r="C49" s="7">
        <v>2500</v>
      </c>
      <c r="D49" s="6" t="s">
        <v>12</v>
      </c>
      <c r="E49" s="8">
        <v>29.8</v>
      </c>
      <c r="F49" s="8">
        <v>36.299999999999997</v>
      </c>
      <c r="G49" s="8"/>
      <c r="H49" s="9">
        <f t="shared" ref="H49" si="99">(IF(D49="SHORT",E49-F49,IF(D49="LONG",F49-E49)))*C49</f>
        <v>16249.999999999991</v>
      </c>
      <c r="I49" s="10"/>
      <c r="J49" s="11">
        <f t="shared" ref="J49" si="100">(H49+I49)/C49</f>
        <v>6.4999999999999964</v>
      </c>
      <c r="K49" s="12">
        <f t="shared" ref="K49" si="101">SUM(H49:I49)</f>
        <v>16249.999999999991</v>
      </c>
    </row>
    <row r="50" spans="1:11" s="13" customFormat="1" ht="18" customHeight="1">
      <c r="A50" s="5">
        <v>43339</v>
      </c>
      <c r="B50" s="6" t="s">
        <v>95</v>
      </c>
      <c r="C50" s="7">
        <v>4500</v>
      </c>
      <c r="D50" s="6" t="s">
        <v>12</v>
      </c>
      <c r="E50" s="8">
        <v>7.3</v>
      </c>
      <c r="F50" s="8">
        <v>8.75</v>
      </c>
      <c r="G50" s="8"/>
      <c r="H50" s="9">
        <f t="shared" ref="H50:H55" si="102">(IF(D50="SHORT",E50-F50,IF(D50="LONG",F50-E50)))*C50</f>
        <v>6525.0000000000009</v>
      </c>
      <c r="I50" s="10"/>
      <c r="J50" s="11">
        <f t="shared" ref="J50:J55" si="103">(H50+I50)/C50</f>
        <v>1.4500000000000002</v>
      </c>
      <c r="K50" s="12">
        <f t="shared" ref="K50" si="104">SUM(H50:I50)</f>
        <v>6525.0000000000009</v>
      </c>
    </row>
    <row r="51" spans="1:11" s="13" customFormat="1" ht="18" customHeight="1">
      <c r="A51" s="5">
        <v>43336</v>
      </c>
      <c r="B51" s="6" t="s">
        <v>94</v>
      </c>
      <c r="C51" s="7">
        <v>18750</v>
      </c>
      <c r="D51" s="6" t="s">
        <v>12</v>
      </c>
      <c r="E51" s="8">
        <v>1</v>
      </c>
      <c r="F51" s="8">
        <v>1.25</v>
      </c>
      <c r="G51" s="8"/>
      <c r="H51" s="9">
        <f t="shared" si="102"/>
        <v>4687.5</v>
      </c>
      <c r="I51" s="10"/>
      <c r="J51" s="11">
        <f t="shared" si="103"/>
        <v>0.25</v>
      </c>
      <c r="K51" s="12">
        <f t="shared" ref="K51" si="105">SUM(H51:I51)</f>
        <v>4687.5</v>
      </c>
    </row>
    <row r="52" spans="1:11" s="13" customFormat="1" ht="18" customHeight="1">
      <c r="A52" s="5">
        <v>43335</v>
      </c>
      <c r="B52" s="6" t="s">
        <v>93</v>
      </c>
      <c r="C52" s="7">
        <v>2000</v>
      </c>
      <c r="D52" s="6" t="s">
        <v>12</v>
      </c>
      <c r="E52" s="8">
        <v>13.5</v>
      </c>
      <c r="F52" s="8">
        <v>18.5</v>
      </c>
      <c r="G52" s="8"/>
      <c r="H52" s="9">
        <f t="shared" si="102"/>
        <v>10000</v>
      </c>
      <c r="I52" s="10"/>
      <c r="J52" s="11">
        <f t="shared" si="103"/>
        <v>5</v>
      </c>
      <c r="K52" s="12">
        <f t="shared" ref="K52" si="106">SUM(H52:I52)</f>
        <v>10000</v>
      </c>
    </row>
    <row r="53" spans="1:11" s="13" customFormat="1" ht="18" customHeight="1">
      <c r="A53" s="5">
        <v>43332</v>
      </c>
      <c r="B53" s="6" t="s">
        <v>92</v>
      </c>
      <c r="C53" s="7">
        <v>11250</v>
      </c>
      <c r="D53" s="6" t="s">
        <v>12</v>
      </c>
      <c r="E53" s="8">
        <v>3.65</v>
      </c>
      <c r="F53" s="8">
        <v>5.35</v>
      </c>
      <c r="G53" s="8"/>
      <c r="H53" s="9">
        <f t="shared" si="102"/>
        <v>19124.999999999996</v>
      </c>
      <c r="I53" s="10"/>
      <c r="J53" s="11">
        <f t="shared" si="103"/>
        <v>1.6999999999999997</v>
      </c>
      <c r="K53" s="12">
        <f t="shared" ref="K53" si="107">SUM(H53:I53)</f>
        <v>19124.999999999996</v>
      </c>
    </row>
    <row r="54" spans="1:11" s="13" customFormat="1" ht="18" customHeight="1">
      <c r="A54" s="5">
        <v>43328</v>
      </c>
      <c r="B54" s="6" t="s">
        <v>91</v>
      </c>
      <c r="C54" s="7">
        <v>18000</v>
      </c>
      <c r="D54" s="6" t="s">
        <v>12</v>
      </c>
      <c r="E54" s="8">
        <v>1.95</v>
      </c>
      <c r="F54" s="8">
        <v>2.15</v>
      </c>
      <c r="G54" s="8"/>
      <c r="H54" s="9">
        <f t="shared" si="102"/>
        <v>3599.9999999999991</v>
      </c>
      <c r="I54" s="10"/>
      <c r="J54" s="11">
        <f t="shared" si="103"/>
        <v>0.19999999999999996</v>
      </c>
      <c r="K54" s="12">
        <f t="shared" ref="K54:K59" si="108">SUM(H54:I54)</f>
        <v>3599.9999999999991</v>
      </c>
    </row>
    <row r="55" spans="1:11" s="13" customFormat="1" ht="18" customHeight="1">
      <c r="A55" s="5">
        <v>43320</v>
      </c>
      <c r="B55" s="6" t="s">
        <v>11</v>
      </c>
      <c r="C55" s="7">
        <v>2500</v>
      </c>
      <c r="D55" s="6" t="s">
        <v>12</v>
      </c>
      <c r="E55" s="8">
        <v>23.5</v>
      </c>
      <c r="F55" s="8">
        <v>27.75</v>
      </c>
      <c r="G55" s="8"/>
      <c r="H55" s="9">
        <f t="shared" si="102"/>
        <v>10625</v>
      </c>
      <c r="I55" s="10"/>
      <c r="J55" s="11">
        <f t="shared" si="103"/>
        <v>4.25</v>
      </c>
      <c r="K55" s="12">
        <f t="shared" si="108"/>
        <v>10625</v>
      </c>
    </row>
    <row r="56" spans="1:11" s="22" customFormat="1" ht="18" customHeight="1">
      <c r="A56" s="14">
        <v>43319</v>
      </c>
      <c r="B56" s="15" t="s">
        <v>13</v>
      </c>
      <c r="C56" s="16">
        <v>2500</v>
      </c>
      <c r="D56" s="15" t="s">
        <v>12</v>
      </c>
      <c r="E56" s="17">
        <v>32.6</v>
      </c>
      <c r="F56" s="17">
        <v>36.35</v>
      </c>
      <c r="G56" s="17">
        <v>41.5</v>
      </c>
      <c r="H56" s="18">
        <f t="shared" ref="H56:H119" si="109">(IF(D56="SHORT",E56-F56,IF(D56="LONG",F56-E56)))*C56</f>
        <v>9375</v>
      </c>
      <c r="I56" s="19">
        <f>(IF(D56="SHORT",IF(H56="",0,F56-G56),IF(H56="",0,G56-F56)))*C56</f>
        <v>12874.999999999996</v>
      </c>
      <c r="J56" s="20">
        <f t="shared" ref="J56:J59" si="110">(H56+I56)/C56</f>
        <v>8.8999999999999986</v>
      </c>
      <c r="K56" s="21">
        <f t="shared" si="108"/>
        <v>22249.999999999996</v>
      </c>
    </row>
    <row r="57" spans="1:11" s="13" customFormat="1" ht="18" customHeight="1">
      <c r="A57" s="5">
        <v>43315</v>
      </c>
      <c r="B57" s="6" t="s">
        <v>14</v>
      </c>
      <c r="C57" s="7">
        <v>16000</v>
      </c>
      <c r="D57" s="6" t="s">
        <v>12</v>
      </c>
      <c r="E57" s="8">
        <v>3.1</v>
      </c>
      <c r="F57" s="8">
        <v>3.5</v>
      </c>
      <c r="G57" s="8"/>
      <c r="H57" s="9">
        <f t="shared" si="109"/>
        <v>6399.9999999999982</v>
      </c>
      <c r="I57" s="10"/>
      <c r="J57" s="11">
        <f t="shared" si="110"/>
        <v>0.39999999999999991</v>
      </c>
      <c r="K57" s="12">
        <f t="shared" si="108"/>
        <v>6399.9999999999982</v>
      </c>
    </row>
    <row r="58" spans="1:11" s="13" customFormat="1" ht="18" customHeight="1">
      <c r="A58" s="5">
        <v>43314</v>
      </c>
      <c r="B58" s="6" t="s">
        <v>15</v>
      </c>
      <c r="C58" s="7">
        <v>22500</v>
      </c>
      <c r="D58" s="6" t="s">
        <v>12</v>
      </c>
      <c r="E58" s="8">
        <v>4.5</v>
      </c>
      <c r="F58" s="8">
        <v>5.15</v>
      </c>
      <c r="G58" s="8"/>
      <c r="H58" s="9">
        <f t="shared" si="109"/>
        <v>14625.000000000007</v>
      </c>
      <c r="I58" s="10"/>
      <c r="J58" s="11">
        <f t="shared" si="110"/>
        <v>0.65000000000000036</v>
      </c>
      <c r="K58" s="12">
        <f t="shared" si="108"/>
        <v>14625.000000000007</v>
      </c>
    </row>
    <row r="59" spans="1:11" s="13" customFormat="1" ht="18" customHeight="1">
      <c r="A59" s="5">
        <v>43313</v>
      </c>
      <c r="B59" s="6" t="s">
        <v>16</v>
      </c>
      <c r="C59" s="7">
        <v>6000</v>
      </c>
      <c r="D59" s="6" t="s">
        <v>12</v>
      </c>
      <c r="E59" s="8">
        <v>25.5</v>
      </c>
      <c r="F59" s="8">
        <v>27</v>
      </c>
      <c r="G59" s="8"/>
      <c r="H59" s="9">
        <f t="shared" si="109"/>
        <v>9000</v>
      </c>
      <c r="I59" s="10"/>
      <c r="J59" s="11">
        <f t="shared" si="110"/>
        <v>1.5</v>
      </c>
      <c r="K59" s="12">
        <f t="shared" si="108"/>
        <v>9000</v>
      </c>
    </row>
    <row r="60" spans="1:11" ht="21">
      <c r="A60" s="26"/>
      <c r="B60" s="27"/>
      <c r="C60" s="27"/>
      <c r="D60" s="27"/>
      <c r="E60" s="27"/>
      <c r="F60" s="59" t="s">
        <v>80</v>
      </c>
      <c r="G60" s="60"/>
      <c r="H60" s="60"/>
      <c r="I60" s="61"/>
      <c r="J60" s="62">
        <f>SUM(K48:K59)</f>
        <v>171087.5</v>
      </c>
      <c r="K60" s="63"/>
    </row>
    <row r="61" spans="1:11" s="13" customFormat="1" ht="18" customHeight="1">
      <c r="A61" s="5">
        <v>43312</v>
      </c>
      <c r="B61" s="6" t="s">
        <v>17</v>
      </c>
      <c r="C61" s="7">
        <v>8000</v>
      </c>
      <c r="D61" s="6" t="s">
        <v>12</v>
      </c>
      <c r="E61" s="8">
        <v>10</v>
      </c>
      <c r="F61" s="8">
        <v>12</v>
      </c>
      <c r="G61" s="8"/>
      <c r="H61" s="9">
        <f t="shared" si="109"/>
        <v>16000</v>
      </c>
      <c r="I61" s="10"/>
      <c r="J61" s="11">
        <f t="shared" ref="J61:J71" si="111">(H61+I61)/C61</f>
        <v>2</v>
      </c>
      <c r="K61" s="12">
        <f t="shared" ref="K61:K71" si="112">SUM(H61:I61)</f>
        <v>16000</v>
      </c>
    </row>
    <row r="62" spans="1:11" s="13" customFormat="1" ht="18" customHeight="1">
      <c r="A62" s="5">
        <v>43311</v>
      </c>
      <c r="B62" s="6" t="s">
        <v>15</v>
      </c>
      <c r="C62" s="7">
        <v>22500</v>
      </c>
      <c r="D62" s="6" t="s">
        <v>12</v>
      </c>
      <c r="E62" s="8">
        <v>6</v>
      </c>
      <c r="F62" s="8">
        <v>7</v>
      </c>
      <c r="G62" s="8"/>
      <c r="H62" s="9">
        <f t="shared" si="109"/>
        <v>22500</v>
      </c>
      <c r="I62" s="10"/>
      <c r="J62" s="11">
        <f t="shared" si="111"/>
        <v>1</v>
      </c>
      <c r="K62" s="12">
        <f t="shared" si="112"/>
        <v>22500</v>
      </c>
    </row>
    <row r="63" spans="1:11" s="13" customFormat="1" ht="18" customHeight="1">
      <c r="A63" s="5">
        <v>43305</v>
      </c>
      <c r="B63" s="6" t="s">
        <v>18</v>
      </c>
      <c r="C63" s="7">
        <v>20000</v>
      </c>
      <c r="D63" s="6" t="s">
        <v>12</v>
      </c>
      <c r="E63" s="8">
        <v>0.65</v>
      </c>
      <c r="F63" s="8">
        <v>1</v>
      </c>
      <c r="G63" s="8"/>
      <c r="H63" s="9">
        <f t="shared" si="109"/>
        <v>7000</v>
      </c>
      <c r="I63" s="10"/>
      <c r="J63" s="11">
        <f t="shared" si="111"/>
        <v>0.35</v>
      </c>
      <c r="K63" s="12">
        <f t="shared" si="112"/>
        <v>7000</v>
      </c>
    </row>
    <row r="64" spans="1:11" s="13" customFormat="1" ht="18" customHeight="1">
      <c r="A64" s="5">
        <v>43304</v>
      </c>
      <c r="B64" s="6" t="s">
        <v>19</v>
      </c>
      <c r="C64" s="7">
        <v>7500</v>
      </c>
      <c r="D64" s="6" t="s">
        <v>12</v>
      </c>
      <c r="E64" s="8">
        <v>10.5</v>
      </c>
      <c r="F64" s="8">
        <v>12.85</v>
      </c>
      <c r="G64" s="8"/>
      <c r="H64" s="9">
        <f t="shared" si="109"/>
        <v>17624.999999999996</v>
      </c>
      <c r="I64" s="10"/>
      <c r="J64" s="11">
        <f t="shared" si="111"/>
        <v>2.3499999999999996</v>
      </c>
      <c r="K64" s="12">
        <f t="shared" si="112"/>
        <v>17624.999999999996</v>
      </c>
    </row>
    <row r="65" spans="1:11" s="13" customFormat="1" ht="18" customHeight="1">
      <c r="A65" s="5">
        <v>43301</v>
      </c>
      <c r="B65" s="6" t="s">
        <v>20</v>
      </c>
      <c r="C65" s="7">
        <v>2500</v>
      </c>
      <c r="D65" s="6" t="s">
        <v>12</v>
      </c>
      <c r="E65" s="8">
        <v>20.2</v>
      </c>
      <c r="F65" s="8">
        <v>23.7</v>
      </c>
      <c r="G65" s="8"/>
      <c r="H65" s="9">
        <f t="shared" si="109"/>
        <v>8750</v>
      </c>
      <c r="I65" s="10"/>
      <c r="J65" s="11">
        <f t="shared" si="111"/>
        <v>3.5</v>
      </c>
      <c r="K65" s="12">
        <f t="shared" si="112"/>
        <v>8750</v>
      </c>
    </row>
    <row r="66" spans="1:11" s="13" customFormat="1" ht="18" customHeight="1">
      <c r="A66" s="5">
        <v>43300</v>
      </c>
      <c r="B66" s="6" t="s">
        <v>21</v>
      </c>
      <c r="C66" s="7">
        <v>18000</v>
      </c>
      <c r="D66" s="6" t="s">
        <v>12</v>
      </c>
      <c r="E66" s="8">
        <v>1.9</v>
      </c>
      <c r="F66" s="8">
        <v>2.5</v>
      </c>
      <c r="G66" s="8"/>
      <c r="H66" s="9">
        <f t="shared" si="109"/>
        <v>10800.000000000002</v>
      </c>
      <c r="I66" s="10"/>
      <c r="J66" s="11">
        <f t="shared" si="111"/>
        <v>0.60000000000000009</v>
      </c>
      <c r="K66" s="12">
        <f t="shared" si="112"/>
        <v>10800.000000000002</v>
      </c>
    </row>
    <row r="67" spans="1:11" s="13" customFormat="1" ht="18" customHeight="1">
      <c r="A67" s="5">
        <v>43298</v>
      </c>
      <c r="B67" s="6" t="s">
        <v>22</v>
      </c>
      <c r="C67" s="7">
        <v>30000</v>
      </c>
      <c r="D67" s="6" t="s">
        <v>12</v>
      </c>
      <c r="E67" s="23">
        <v>1.45</v>
      </c>
      <c r="F67" s="8">
        <v>1.7</v>
      </c>
      <c r="G67" s="8"/>
      <c r="H67" s="9">
        <f t="shared" si="109"/>
        <v>7500</v>
      </c>
      <c r="I67" s="10"/>
      <c r="J67" s="11">
        <f t="shared" si="111"/>
        <v>0.25</v>
      </c>
      <c r="K67" s="12">
        <f t="shared" si="112"/>
        <v>7500</v>
      </c>
    </row>
    <row r="68" spans="1:11" s="13" customFormat="1" ht="18" customHeight="1">
      <c r="A68" s="5">
        <v>43292</v>
      </c>
      <c r="B68" s="6" t="s">
        <v>23</v>
      </c>
      <c r="C68" s="7">
        <v>7500</v>
      </c>
      <c r="D68" s="6" t="s">
        <v>12</v>
      </c>
      <c r="E68" s="23">
        <v>15</v>
      </c>
      <c r="F68" s="8">
        <v>17.5</v>
      </c>
      <c r="G68" s="8"/>
      <c r="H68" s="9">
        <f t="shared" si="109"/>
        <v>18750</v>
      </c>
      <c r="I68" s="10"/>
      <c r="J68" s="11">
        <f t="shared" si="111"/>
        <v>2.5</v>
      </c>
      <c r="K68" s="12">
        <f t="shared" si="112"/>
        <v>18750</v>
      </c>
    </row>
    <row r="69" spans="1:11" s="13" customFormat="1" ht="18" customHeight="1">
      <c r="A69" s="5">
        <v>43291</v>
      </c>
      <c r="B69" s="6" t="s">
        <v>23</v>
      </c>
      <c r="C69" s="7">
        <v>7500</v>
      </c>
      <c r="D69" s="24" t="s">
        <v>12</v>
      </c>
      <c r="E69" s="8">
        <v>13.5</v>
      </c>
      <c r="F69" s="8">
        <v>15.75</v>
      </c>
      <c r="G69" s="8"/>
      <c r="H69" s="9">
        <f t="shared" si="109"/>
        <v>16875</v>
      </c>
      <c r="I69" s="10"/>
      <c r="J69" s="11">
        <f t="shared" si="111"/>
        <v>2.25</v>
      </c>
      <c r="K69" s="12">
        <f t="shared" si="112"/>
        <v>16875</v>
      </c>
    </row>
    <row r="70" spans="1:11" s="22" customFormat="1" ht="18" customHeight="1">
      <c r="A70" s="14">
        <v>43290</v>
      </c>
      <c r="B70" s="15" t="s">
        <v>24</v>
      </c>
      <c r="C70" s="16">
        <v>6000</v>
      </c>
      <c r="D70" s="15" t="s">
        <v>12</v>
      </c>
      <c r="E70" s="17">
        <v>29</v>
      </c>
      <c r="F70" s="17">
        <v>32.75</v>
      </c>
      <c r="G70" s="17">
        <v>38.25</v>
      </c>
      <c r="H70" s="18">
        <f t="shared" si="109"/>
        <v>22500</v>
      </c>
      <c r="I70" s="19">
        <f>(IF(D70="SHORT",IF(H70="",0,F70-G70),IF(H70="",0,G70-F70)))*C70</f>
        <v>33000</v>
      </c>
      <c r="J70" s="20">
        <f t="shared" si="111"/>
        <v>9.25</v>
      </c>
      <c r="K70" s="21">
        <f t="shared" si="112"/>
        <v>55500</v>
      </c>
    </row>
    <row r="71" spans="1:11" s="13" customFormat="1" ht="18" customHeight="1">
      <c r="A71" s="5">
        <v>43286</v>
      </c>
      <c r="B71" s="6" t="s">
        <v>25</v>
      </c>
      <c r="C71" s="7">
        <v>3000</v>
      </c>
      <c r="D71" s="24" t="s">
        <v>12</v>
      </c>
      <c r="E71" s="8">
        <v>28.9</v>
      </c>
      <c r="F71" s="8">
        <v>31.9</v>
      </c>
      <c r="G71" s="8"/>
      <c r="H71" s="9">
        <f t="shared" si="109"/>
        <v>9000</v>
      </c>
      <c r="I71" s="10"/>
      <c r="J71" s="11">
        <f t="shared" si="111"/>
        <v>3</v>
      </c>
      <c r="K71" s="12">
        <f t="shared" si="112"/>
        <v>9000</v>
      </c>
    </row>
    <row r="72" spans="1:11" ht="21">
      <c r="A72" s="26"/>
      <c r="B72" s="27"/>
      <c r="C72" s="27"/>
      <c r="D72" s="27"/>
      <c r="E72" s="27"/>
      <c r="F72" s="59" t="s">
        <v>80</v>
      </c>
      <c r="G72" s="60"/>
      <c r="H72" s="60"/>
      <c r="I72" s="61"/>
      <c r="J72" s="62">
        <f>SUM(K62:K71)</f>
        <v>174300</v>
      </c>
      <c r="K72" s="63"/>
    </row>
    <row r="73" spans="1:11" s="13" customFormat="1" ht="18" customHeight="1">
      <c r="A73" s="5">
        <v>43280</v>
      </c>
      <c r="B73" s="6" t="s">
        <v>26</v>
      </c>
      <c r="C73" s="7">
        <v>6000</v>
      </c>
      <c r="D73" s="6" t="s">
        <v>12</v>
      </c>
      <c r="E73" s="8">
        <v>19.5</v>
      </c>
      <c r="F73" s="8">
        <v>22.5</v>
      </c>
      <c r="G73" s="8"/>
      <c r="H73" s="9">
        <f t="shared" si="109"/>
        <v>18000</v>
      </c>
      <c r="I73" s="10"/>
      <c r="J73" s="11">
        <f t="shared" ref="J73:J82" si="113">(H73+I73)/C73</f>
        <v>3</v>
      </c>
      <c r="K73" s="12">
        <f t="shared" ref="K73:K82" si="114">SUM(H73:I73)</f>
        <v>18000</v>
      </c>
    </row>
    <row r="74" spans="1:11" s="13" customFormat="1" ht="18" customHeight="1">
      <c r="A74" s="5">
        <v>43278</v>
      </c>
      <c r="B74" s="6" t="s">
        <v>27</v>
      </c>
      <c r="C74" s="7">
        <v>25000</v>
      </c>
      <c r="D74" s="6" t="s">
        <v>12</v>
      </c>
      <c r="E74" s="8">
        <v>0.8</v>
      </c>
      <c r="F74" s="8">
        <v>1</v>
      </c>
      <c r="G74" s="8"/>
      <c r="H74" s="9">
        <f t="shared" si="109"/>
        <v>4999.9999999999991</v>
      </c>
      <c r="I74" s="10"/>
      <c r="J74" s="11">
        <f t="shared" si="113"/>
        <v>0.19999999999999996</v>
      </c>
      <c r="K74" s="12">
        <f t="shared" si="114"/>
        <v>4999.9999999999991</v>
      </c>
    </row>
    <row r="75" spans="1:11" s="13" customFormat="1" ht="18" customHeight="1">
      <c r="A75" s="5">
        <v>43277</v>
      </c>
      <c r="B75" s="6" t="s">
        <v>28</v>
      </c>
      <c r="C75" s="7">
        <v>60000</v>
      </c>
      <c r="D75" s="6" t="s">
        <v>12</v>
      </c>
      <c r="E75" s="8">
        <v>0.9</v>
      </c>
      <c r="F75" s="8">
        <v>1.4</v>
      </c>
      <c r="G75" s="8"/>
      <c r="H75" s="9">
        <f t="shared" si="109"/>
        <v>29999.999999999993</v>
      </c>
      <c r="I75" s="10"/>
      <c r="J75" s="11">
        <f t="shared" si="113"/>
        <v>0.49999999999999989</v>
      </c>
      <c r="K75" s="12">
        <f t="shared" si="114"/>
        <v>29999.999999999993</v>
      </c>
    </row>
    <row r="76" spans="1:11" s="13" customFormat="1" ht="18" customHeight="1">
      <c r="A76" s="5">
        <v>43276</v>
      </c>
      <c r="B76" s="6" t="s">
        <v>29</v>
      </c>
      <c r="C76" s="7">
        <v>4500</v>
      </c>
      <c r="D76" s="6" t="s">
        <v>12</v>
      </c>
      <c r="E76" s="8">
        <v>10.4</v>
      </c>
      <c r="F76" s="8">
        <v>8.4</v>
      </c>
      <c r="G76" s="8"/>
      <c r="H76" s="9">
        <f t="shared" si="109"/>
        <v>-9000</v>
      </c>
      <c r="I76" s="10"/>
      <c r="J76" s="11">
        <f t="shared" si="113"/>
        <v>-2</v>
      </c>
      <c r="K76" s="12">
        <f t="shared" si="114"/>
        <v>-9000</v>
      </c>
    </row>
    <row r="77" spans="1:11" s="13" customFormat="1" ht="18" customHeight="1">
      <c r="A77" s="5">
        <v>43273</v>
      </c>
      <c r="B77" s="6" t="s">
        <v>30</v>
      </c>
      <c r="C77" s="7">
        <v>3750</v>
      </c>
      <c r="D77" s="6" t="s">
        <v>12</v>
      </c>
      <c r="E77" s="8">
        <v>6.75</v>
      </c>
      <c r="F77" s="8">
        <v>4.25</v>
      </c>
      <c r="G77" s="8"/>
      <c r="H77" s="9">
        <f t="shared" si="109"/>
        <v>-9375</v>
      </c>
      <c r="I77" s="10"/>
      <c r="J77" s="11">
        <f t="shared" si="113"/>
        <v>-2.5</v>
      </c>
      <c r="K77" s="12">
        <f t="shared" si="114"/>
        <v>-9375</v>
      </c>
    </row>
    <row r="78" spans="1:11" s="13" customFormat="1" ht="18" customHeight="1">
      <c r="A78" s="5">
        <v>43272</v>
      </c>
      <c r="B78" s="6" t="s">
        <v>31</v>
      </c>
      <c r="C78" s="7">
        <v>3500</v>
      </c>
      <c r="D78" s="6" t="s">
        <v>12</v>
      </c>
      <c r="E78" s="8">
        <v>3</v>
      </c>
      <c r="F78" s="8">
        <v>3.3</v>
      </c>
      <c r="G78" s="8"/>
      <c r="H78" s="9">
        <f t="shared" si="109"/>
        <v>1049.9999999999993</v>
      </c>
      <c r="I78" s="10"/>
      <c r="J78" s="11">
        <f t="shared" si="113"/>
        <v>0.29999999999999982</v>
      </c>
      <c r="K78" s="12">
        <f t="shared" si="114"/>
        <v>1049.9999999999993</v>
      </c>
    </row>
    <row r="79" spans="1:11" s="13" customFormat="1" ht="18" customHeight="1">
      <c r="A79" s="5">
        <v>43271</v>
      </c>
      <c r="B79" s="6" t="s">
        <v>32</v>
      </c>
      <c r="C79" s="7">
        <v>5000</v>
      </c>
      <c r="D79" s="6" t="s">
        <v>12</v>
      </c>
      <c r="E79" s="8">
        <v>7.25</v>
      </c>
      <c r="F79" s="8">
        <v>9.25</v>
      </c>
      <c r="G79" s="8"/>
      <c r="H79" s="9">
        <f t="shared" si="109"/>
        <v>10000</v>
      </c>
      <c r="I79" s="10"/>
      <c r="J79" s="11">
        <f t="shared" si="113"/>
        <v>2</v>
      </c>
      <c r="K79" s="12">
        <f t="shared" si="114"/>
        <v>10000</v>
      </c>
    </row>
    <row r="80" spans="1:11" s="22" customFormat="1" ht="18" customHeight="1">
      <c r="A80" s="14">
        <v>43269</v>
      </c>
      <c r="B80" s="15" t="s">
        <v>33</v>
      </c>
      <c r="C80" s="16">
        <v>3000</v>
      </c>
      <c r="D80" s="15" t="s">
        <v>12</v>
      </c>
      <c r="E80" s="17">
        <v>10</v>
      </c>
      <c r="F80" s="17">
        <v>13.5</v>
      </c>
      <c r="G80" s="17">
        <v>18</v>
      </c>
      <c r="H80" s="9">
        <f t="shared" si="109"/>
        <v>10500</v>
      </c>
      <c r="I80" s="19">
        <f>(IF(D80="SHORT",IF(H80="",0,F80-G80),IF(H80="",0,G80-F80)))*C80</f>
        <v>13500</v>
      </c>
      <c r="J80" s="11">
        <f t="shared" si="113"/>
        <v>8</v>
      </c>
      <c r="K80" s="12">
        <f t="shared" si="114"/>
        <v>24000</v>
      </c>
    </row>
    <row r="81" spans="1:11" s="13" customFormat="1" ht="18" customHeight="1">
      <c r="A81" s="5">
        <v>43258</v>
      </c>
      <c r="B81" s="6" t="s">
        <v>34</v>
      </c>
      <c r="C81" s="7">
        <v>6000</v>
      </c>
      <c r="D81" s="24" t="s">
        <v>12</v>
      </c>
      <c r="E81" s="8">
        <v>18.399999999999999</v>
      </c>
      <c r="F81" s="8">
        <v>20.65</v>
      </c>
      <c r="G81" s="8"/>
      <c r="H81" s="9">
        <f t="shared" si="109"/>
        <v>13500</v>
      </c>
      <c r="I81" s="10"/>
      <c r="J81" s="11">
        <f t="shared" si="113"/>
        <v>2.25</v>
      </c>
      <c r="K81" s="12">
        <f t="shared" si="114"/>
        <v>13500</v>
      </c>
    </row>
    <row r="82" spans="1:11" s="13" customFormat="1" ht="18" customHeight="1">
      <c r="A82" s="5">
        <v>43255</v>
      </c>
      <c r="B82" s="6" t="s">
        <v>35</v>
      </c>
      <c r="C82" s="7">
        <v>40000</v>
      </c>
      <c r="D82" s="6" t="s">
        <v>12</v>
      </c>
      <c r="E82" s="8">
        <v>2</v>
      </c>
      <c r="F82" s="8">
        <v>2.5</v>
      </c>
      <c r="G82" s="8"/>
      <c r="H82" s="9">
        <f t="shared" si="109"/>
        <v>20000</v>
      </c>
      <c r="I82" s="10"/>
      <c r="J82" s="11">
        <f t="shared" si="113"/>
        <v>0.5</v>
      </c>
      <c r="K82" s="12">
        <f t="shared" si="114"/>
        <v>20000</v>
      </c>
    </row>
    <row r="83" spans="1:11" ht="21">
      <c r="A83" s="26"/>
      <c r="B83" s="27"/>
      <c r="C83" s="27"/>
      <c r="D83" s="27"/>
      <c r="E83" s="27"/>
      <c r="F83" s="59" t="s">
        <v>80</v>
      </c>
      <c r="G83" s="60"/>
      <c r="H83" s="60"/>
      <c r="I83" s="61"/>
      <c r="J83" s="62">
        <f>SUM(K73:K82)</f>
        <v>103175</v>
      </c>
      <c r="K83" s="63"/>
    </row>
    <row r="84" spans="1:11" s="13" customFormat="1" ht="18" customHeight="1">
      <c r="A84" s="25">
        <v>43251</v>
      </c>
      <c r="B84" s="6" t="s">
        <v>36</v>
      </c>
      <c r="C84" s="7">
        <v>9000</v>
      </c>
      <c r="D84" s="6" t="s">
        <v>12</v>
      </c>
      <c r="E84" s="8">
        <v>15.4</v>
      </c>
      <c r="F84" s="8">
        <v>17</v>
      </c>
      <c r="G84" s="8"/>
      <c r="H84" s="9">
        <f t="shared" si="109"/>
        <v>14399.999999999996</v>
      </c>
      <c r="I84" s="10"/>
      <c r="J84" s="11">
        <f t="shared" ref="J84:J98" si="115">(H84+I84)/C84</f>
        <v>1.5999999999999996</v>
      </c>
      <c r="K84" s="12">
        <f t="shared" ref="K84:K98" si="116">SUM(H84:I84)</f>
        <v>14399.999999999996</v>
      </c>
    </row>
    <row r="85" spans="1:11" s="13" customFormat="1" ht="18" customHeight="1">
      <c r="A85" s="25">
        <v>43249</v>
      </c>
      <c r="B85" s="6" t="s">
        <v>37</v>
      </c>
      <c r="C85" s="7">
        <v>12000</v>
      </c>
      <c r="D85" s="24" t="s">
        <v>12</v>
      </c>
      <c r="E85" s="8">
        <v>0.5</v>
      </c>
      <c r="F85" s="8">
        <v>1.2</v>
      </c>
      <c r="G85" s="8"/>
      <c r="H85" s="9">
        <f t="shared" si="109"/>
        <v>8400</v>
      </c>
      <c r="I85" s="10"/>
      <c r="J85" s="11">
        <f t="shared" si="115"/>
        <v>0.7</v>
      </c>
      <c r="K85" s="12">
        <f t="shared" si="116"/>
        <v>8400</v>
      </c>
    </row>
    <row r="86" spans="1:11" s="22" customFormat="1" ht="18" customHeight="1">
      <c r="A86" s="14">
        <v>43245</v>
      </c>
      <c r="B86" s="15" t="s">
        <v>38</v>
      </c>
      <c r="C86" s="16">
        <v>5000</v>
      </c>
      <c r="D86" s="15" t="s">
        <v>12</v>
      </c>
      <c r="E86" s="17">
        <v>5.3</v>
      </c>
      <c r="F86" s="17">
        <v>7.05</v>
      </c>
      <c r="G86" s="17">
        <v>9.3000000000000007</v>
      </c>
      <c r="H86" s="9">
        <f t="shared" si="109"/>
        <v>8750</v>
      </c>
      <c r="I86" s="19">
        <f>(IF(D86="SHORT",IF(H86="",0,F86-G86),IF(H86="",0,G86-F86)))*C86</f>
        <v>11250.000000000004</v>
      </c>
      <c r="J86" s="11">
        <f t="shared" si="115"/>
        <v>4.0000000000000009</v>
      </c>
      <c r="K86" s="12">
        <f t="shared" si="116"/>
        <v>20000.000000000004</v>
      </c>
    </row>
    <row r="87" spans="1:11" s="22" customFormat="1" ht="18" customHeight="1">
      <c r="A87" s="14">
        <v>43244</v>
      </c>
      <c r="B87" s="15" t="s">
        <v>39</v>
      </c>
      <c r="C87" s="16">
        <v>9000</v>
      </c>
      <c r="D87" s="15" t="s">
        <v>12</v>
      </c>
      <c r="E87" s="17">
        <v>6.85</v>
      </c>
      <c r="F87" s="17">
        <v>8.35</v>
      </c>
      <c r="G87" s="17">
        <v>10.1</v>
      </c>
      <c r="H87" s="9">
        <f t="shared" si="109"/>
        <v>13500</v>
      </c>
      <c r="I87" s="19">
        <f>(IF(D87="SHORT",IF(H87="",0,F87-G87),IF(H87="",0,G87-F87)))*C87</f>
        <v>15750</v>
      </c>
      <c r="J87" s="11">
        <f t="shared" si="115"/>
        <v>3.25</v>
      </c>
      <c r="K87" s="12">
        <f t="shared" si="116"/>
        <v>29250</v>
      </c>
    </row>
    <row r="88" spans="1:11" s="13" customFormat="1" ht="18" customHeight="1">
      <c r="A88" s="5">
        <v>43244</v>
      </c>
      <c r="B88" s="6" t="s">
        <v>40</v>
      </c>
      <c r="C88" s="7">
        <v>5000</v>
      </c>
      <c r="D88" s="24" t="s">
        <v>12</v>
      </c>
      <c r="E88" s="8">
        <v>5</v>
      </c>
      <c r="F88" s="8">
        <v>3.5</v>
      </c>
      <c r="G88" s="8"/>
      <c r="H88" s="9">
        <f t="shared" si="109"/>
        <v>-7500</v>
      </c>
      <c r="I88" s="10"/>
      <c r="J88" s="11">
        <f t="shared" si="115"/>
        <v>-1.5</v>
      </c>
      <c r="K88" s="12">
        <f t="shared" si="116"/>
        <v>-7500</v>
      </c>
    </row>
    <row r="89" spans="1:11" s="13" customFormat="1" ht="18" customHeight="1">
      <c r="A89" s="5">
        <v>43243</v>
      </c>
      <c r="B89" s="6" t="s">
        <v>41</v>
      </c>
      <c r="C89" s="7">
        <v>35000</v>
      </c>
      <c r="D89" s="24" t="s">
        <v>12</v>
      </c>
      <c r="E89" s="8">
        <v>1.2</v>
      </c>
      <c r="F89" s="8">
        <v>1.35</v>
      </c>
      <c r="G89" s="8"/>
      <c r="H89" s="9">
        <f t="shared" si="109"/>
        <v>5250.0000000000045</v>
      </c>
      <c r="I89" s="10"/>
      <c r="J89" s="11">
        <f t="shared" si="115"/>
        <v>0.15000000000000013</v>
      </c>
      <c r="K89" s="12">
        <f t="shared" si="116"/>
        <v>5250.0000000000045</v>
      </c>
    </row>
    <row r="90" spans="1:11" s="22" customFormat="1" ht="18" customHeight="1">
      <c r="A90" s="14">
        <v>43242</v>
      </c>
      <c r="B90" s="15" t="s">
        <v>42</v>
      </c>
      <c r="C90" s="16">
        <v>35000</v>
      </c>
      <c r="D90" s="15" t="s">
        <v>12</v>
      </c>
      <c r="E90" s="17">
        <v>2.25</v>
      </c>
      <c r="F90" s="17">
        <v>2.7</v>
      </c>
      <c r="G90" s="17">
        <v>3.4</v>
      </c>
      <c r="H90" s="9">
        <f t="shared" si="109"/>
        <v>15750.000000000005</v>
      </c>
      <c r="I90" s="19">
        <f>(IF(D90="SHORT",IF(H90="",0,F90-G90),IF(H90="",0,G90-F90)))*C90</f>
        <v>24499.999999999989</v>
      </c>
      <c r="J90" s="11">
        <f t="shared" si="115"/>
        <v>1.1499999999999997</v>
      </c>
      <c r="K90" s="12">
        <f t="shared" si="116"/>
        <v>40249.999999999993</v>
      </c>
    </row>
    <row r="91" spans="1:11" s="13" customFormat="1" ht="18" customHeight="1">
      <c r="A91" s="5">
        <v>43241</v>
      </c>
      <c r="B91" s="6" t="s">
        <v>43</v>
      </c>
      <c r="C91" s="7">
        <v>6500</v>
      </c>
      <c r="D91" s="6" t="s">
        <v>12</v>
      </c>
      <c r="E91" s="8">
        <v>8.5</v>
      </c>
      <c r="F91" s="8">
        <v>10</v>
      </c>
      <c r="G91" s="8"/>
      <c r="H91" s="9">
        <f t="shared" si="109"/>
        <v>9750</v>
      </c>
      <c r="I91" s="10"/>
      <c r="J91" s="11">
        <f t="shared" si="115"/>
        <v>1.5</v>
      </c>
      <c r="K91" s="12">
        <f t="shared" si="116"/>
        <v>9750</v>
      </c>
    </row>
    <row r="92" spans="1:11" s="13" customFormat="1" ht="18" customHeight="1">
      <c r="A92" s="5">
        <v>43238</v>
      </c>
      <c r="B92" s="6" t="s">
        <v>44</v>
      </c>
      <c r="C92" s="7">
        <v>35000</v>
      </c>
      <c r="D92" s="6" t="s">
        <v>12</v>
      </c>
      <c r="E92" s="8">
        <v>1.3</v>
      </c>
      <c r="F92" s="8">
        <v>1.45</v>
      </c>
      <c r="G92" s="8"/>
      <c r="H92" s="9">
        <f t="shared" si="109"/>
        <v>5249.9999999999973</v>
      </c>
      <c r="I92" s="10"/>
      <c r="J92" s="11">
        <f t="shared" si="115"/>
        <v>0.14999999999999991</v>
      </c>
      <c r="K92" s="12">
        <f t="shared" si="116"/>
        <v>5249.9999999999973</v>
      </c>
    </row>
    <row r="93" spans="1:11" s="22" customFormat="1" ht="18" customHeight="1">
      <c r="A93" s="14">
        <v>43237</v>
      </c>
      <c r="B93" s="15" t="s">
        <v>45</v>
      </c>
      <c r="C93" s="16">
        <v>13335</v>
      </c>
      <c r="D93" s="15" t="s">
        <v>12</v>
      </c>
      <c r="E93" s="17">
        <v>6</v>
      </c>
      <c r="F93" s="17">
        <v>7</v>
      </c>
      <c r="G93" s="17">
        <v>8.25</v>
      </c>
      <c r="H93" s="9">
        <f t="shared" si="109"/>
        <v>13335</v>
      </c>
      <c r="I93" s="19">
        <f>(IF(D93="SHORT",IF(H93="",0,F93-G93),IF(H93="",0,G93-F93)))*C93</f>
        <v>16668.75</v>
      </c>
      <c r="J93" s="11">
        <f t="shared" si="115"/>
        <v>2.25</v>
      </c>
      <c r="K93" s="12">
        <f t="shared" si="116"/>
        <v>30003.75</v>
      </c>
    </row>
    <row r="94" spans="1:11" s="13" customFormat="1" ht="18" customHeight="1">
      <c r="A94" s="5">
        <v>43236</v>
      </c>
      <c r="B94" s="6" t="s">
        <v>46</v>
      </c>
      <c r="C94" s="7">
        <v>8750</v>
      </c>
      <c r="D94" s="6" t="s">
        <v>12</v>
      </c>
      <c r="E94" s="8">
        <v>5.3</v>
      </c>
      <c r="F94" s="8">
        <v>6.55</v>
      </c>
      <c r="G94" s="8"/>
      <c r="H94" s="9">
        <f t="shared" si="109"/>
        <v>10937.5</v>
      </c>
      <c r="I94" s="10"/>
      <c r="J94" s="11">
        <f t="shared" si="115"/>
        <v>1.25</v>
      </c>
      <c r="K94" s="12">
        <f t="shared" si="116"/>
        <v>10937.5</v>
      </c>
    </row>
    <row r="95" spans="1:11" s="22" customFormat="1" ht="18" customHeight="1">
      <c r="A95" s="14">
        <v>43235</v>
      </c>
      <c r="B95" s="15" t="s">
        <v>47</v>
      </c>
      <c r="C95" s="16">
        <v>15000</v>
      </c>
      <c r="D95" s="15" t="s">
        <v>12</v>
      </c>
      <c r="E95" s="17">
        <v>8</v>
      </c>
      <c r="F95" s="17">
        <v>9</v>
      </c>
      <c r="G95" s="17">
        <v>10.25</v>
      </c>
      <c r="H95" s="9">
        <f t="shared" si="109"/>
        <v>15000</v>
      </c>
      <c r="I95" s="19">
        <f>(IF(D95="SHORT",IF(H95="",0,F95-G95),IF(H95="",0,G95-F95)))*C95</f>
        <v>18750</v>
      </c>
      <c r="J95" s="11">
        <f t="shared" si="115"/>
        <v>2.25</v>
      </c>
      <c r="K95" s="12">
        <f t="shared" si="116"/>
        <v>33750</v>
      </c>
    </row>
    <row r="96" spans="1:11" s="13" customFormat="1" ht="18" customHeight="1">
      <c r="A96" s="5">
        <v>43229</v>
      </c>
      <c r="B96" s="6" t="s">
        <v>48</v>
      </c>
      <c r="C96" s="7">
        <v>15000</v>
      </c>
      <c r="D96" s="6" t="s">
        <v>12</v>
      </c>
      <c r="E96" s="8">
        <v>7.15</v>
      </c>
      <c r="F96" s="8">
        <v>6.55</v>
      </c>
      <c r="G96" s="8"/>
      <c r="H96" s="9">
        <f t="shared" si="109"/>
        <v>-9000.0000000000073</v>
      </c>
      <c r="I96" s="10"/>
      <c r="J96" s="11">
        <f t="shared" si="115"/>
        <v>-0.60000000000000053</v>
      </c>
      <c r="K96" s="12">
        <f t="shared" si="116"/>
        <v>-9000.0000000000073</v>
      </c>
    </row>
    <row r="97" spans="1:11" s="13" customFormat="1" ht="18" customHeight="1">
      <c r="A97" s="5">
        <v>43228</v>
      </c>
      <c r="B97" s="6" t="s">
        <v>49</v>
      </c>
      <c r="C97" s="7">
        <v>11250</v>
      </c>
      <c r="D97" s="6" t="s">
        <v>12</v>
      </c>
      <c r="E97" s="8">
        <v>6.4</v>
      </c>
      <c r="F97" s="8">
        <v>6.65</v>
      </c>
      <c r="G97" s="8"/>
      <c r="H97" s="9">
        <f t="shared" si="109"/>
        <v>2812.5</v>
      </c>
      <c r="I97" s="10"/>
      <c r="J97" s="11">
        <f t="shared" si="115"/>
        <v>0.25</v>
      </c>
      <c r="K97" s="12">
        <f t="shared" si="116"/>
        <v>2812.5</v>
      </c>
    </row>
    <row r="98" spans="1:11" s="13" customFormat="1" ht="18" customHeight="1">
      <c r="A98" s="5">
        <v>43224</v>
      </c>
      <c r="B98" s="6" t="s">
        <v>50</v>
      </c>
      <c r="C98" s="7">
        <v>5500</v>
      </c>
      <c r="D98" s="6" t="s">
        <v>12</v>
      </c>
      <c r="E98" s="8">
        <v>14.25</v>
      </c>
      <c r="F98" s="8">
        <v>12.7</v>
      </c>
      <c r="G98" s="8"/>
      <c r="H98" s="9">
        <f t="shared" si="109"/>
        <v>-8525.0000000000036</v>
      </c>
      <c r="I98" s="10"/>
      <c r="J98" s="11">
        <f t="shared" si="115"/>
        <v>-1.5500000000000007</v>
      </c>
      <c r="K98" s="12">
        <f t="shared" si="116"/>
        <v>-8525.0000000000036</v>
      </c>
    </row>
    <row r="99" spans="1:11" ht="21">
      <c r="A99" s="26"/>
      <c r="B99" s="27"/>
      <c r="C99" s="27"/>
      <c r="D99" s="27"/>
      <c r="E99" s="27"/>
      <c r="F99" s="59" t="s">
        <v>80</v>
      </c>
      <c r="G99" s="60"/>
      <c r="H99" s="60"/>
      <c r="I99" s="61"/>
      <c r="J99" s="62">
        <f>SUM(K84:K98)</f>
        <v>185028.75</v>
      </c>
      <c r="K99" s="63"/>
    </row>
    <row r="100" spans="1:11" s="22" customFormat="1" ht="18" customHeight="1">
      <c r="A100" s="14">
        <v>43220</v>
      </c>
      <c r="B100" s="15" t="s">
        <v>51</v>
      </c>
      <c r="C100" s="16">
        <v>48000</v>
      </c>
      <c r="D100" s="15" t="s">
        <v>12</v>
      </c>
      <c r="E100" s="17">
        <v>1.75</v>
      </c>
      <c r="F100" s="17">
        <v>2.25</v>
      </c>
      <c r="G100" s="17">
        <v>3</v>
      </c>
      <c r="H100" s="9">
        <f t="shared" si="109"/>
        <v>24000</v>
      </c>
      <c r="I100" s="19">
        <f>(IF(D100="SHORT",IF(H100="",0,F100-G100),IF(H100="",0,G100-F100)))*C100</f>
        <v>36000</v>
      </c>
      <c r="J100" s="11">
        <f t="shared" ref="J100:J114" si="117">(H100+I100)/C100</f>
        <v>1.25</v>
      </c>
      <c r="K100" s="12">
        <f t="shared" ref="K100:K114" si="118">SUM(H100:I100)</f>
        <v>60000</v>
      </c>
    </row>
    <row r="101" spans="1:11" s="13" customFormat="1" ht="18" customHeight="1">
      <c r="A101" s="5">
        <v>43217</v>
      </c>
      <c r="B101" s="6" t="s">
        <v>52</v>
      </c>
      <c r="C101" s="7">
        <v>30000</v>
      </c>
      <c r="D101" s="6" t="s">
        <v>12</v>
      </c>
      <c r="E101" s="8">
        <v>1.5</v>
      </c>
      <c r="F101" s="8">
        <v>2.25</v>
      </c>
      <c r="G101" s="8"/>
      <c r="H101" s="9">
        <f t="shared" si="109"/>
        <v>22500</v>
      </c>
      <c r="I101" s="10"/>
      <c r="J101" s="11">
        <f t="shared" si="117"/>
        <v>0.75</v>
      </c>
      <c r="K101" s="12">
        <f t="shared" si="118"/>
        <v>22500</v>
      </c>
    </row>
    <row r="102" spans="1:11" s="13" customFormat="1" ht="18" customHeight="1">
      <c r="A102" s="5">
        <v>43215</v>
      </c>
      <c r="B102" s="6" t="s">
        <v>53</v>
      </c>
      <c r="C102" s="7">
        <v>8750</v>
      </c>
      <c r="D102" s="6" t="s">
        <v>12</v>
      </c>
      <c r="E102" s="8">
        <v>4.0999999999999996</v>
      </c>
      <c r="F102" s="8">
        <v>5.6</v>
      </c>
      <c r="G102" s="8"/>
      <c r="H102" s="9">
        <f t="shared" si="109"/>
        <v>13125</v>
      </c>
      <c r="I102" s="10"/>
      <c r="J102" s="11">
        <f t="shared" si="117"/>
        <v>1.5</v>
      </c>
      <c r="K102" s="12">
        <f t="shared" si="118"/>
        <v>13125</v>
      </c>
    </row>
    <row r="103" spans="1:11" s="13" customFormat="1" ht="18" customHeight="1">
      <c r="A103" s="5">
        <v>43214</v>
      </c>
      <c r="B103" s="6" t="s">
        <v>54</v>
      </c>
      <c r="C103" s="7">
        <v>2500</v>
      </c>
      <c r="D103" s="6" t="s">
        <v>12</v>
      </c>
      <c r="E103" s="8">
        <v>37</v>
      </c>
      <c r="F103" s="8">
        <v>38.700000000000003</v>
      </c>
      <c r="G103" s="8"/>
      <c r="H103" s="9">
        <f t="shared" si="109"/>
        <v>4250.0000000000073</v>
      </c>
      <c r="I103" s="10"/>
      <c r="J103" s="11">
        <f t="shared" si="117"/>
        <v>1.7000000000000028</v>
      </c>
      <c r="K103" s="12">
        <f t="shared" si="118"/>
        <v>4250.0000000000073</v>
      </c>
    </row>
    <row r="104" spans="1:11" s="22" customFormat="1" ht="18" customHeight="1">
      <c r="A104" s="14">
        <v>43209</v>
      </c>
      <c r="B104" s="15" t="s">
        <v>55</v>
      </c>
      <c r="C104" s="16">
        <v>17500</v>
      </c>
      <c r="D104" s="15" t="s">
        <v>12</v>
      </c>
      <c r="E104" s="17">
        <v>4.5</v>
      </c>
      <c r="F104" s="17">
        <v>5.45</v>
      </c>
      <c r="G104" s="17">
        <v>6.7</v>
      </c>
      <c r="H104" s="9">
        <f t="shared" si="109"/>
        <v>16625.000000000004</v>
      </c>
      <c r="I104" s="19">
        <f>(IF(D104="SHORT",IF(H104="",0,F104-G104),IF(H104="",0,G104-F104)))*C104</f>
        <v>21875</v>
      </c>
      <c r="J104" s="11">
        <f t="shared" si="117"/>
        <v>2.2000000000000002</v>
      </c>
      <c r="K104" s="12">
        <f t="shared" si="118"/>
        <v>38500</v>
      </c>
    </row>
    <row r="105" spans="1:11" s="13" customFormat="1" ht="18" customHeight="1">
      <c r="A105" s="5">
        <v>43208</v>
      </c>
      <c r="B105" s="6" t="s">
        <v>56</v>
      </c>
      <c r="C105" s="7">
        <v>7500</v>
      </c>
      <c r="D105" s="6" t="s">
        <v>12</v>
      </c>
      <c r="E105" s="8">
        <v>13</v>
      </c>
      <c r="F105" s="8">
        <v>10.75</v>
      </c>
      <c r="G105" s="8"/>
      <c r="H105" s="9">
        <f t="shared" si="109"/>
        <v>-16875</v>
      </c>
      <c r="I105" s="10"/>
      <c r="J105" s="11">
        <f t="shared" si="117"/>
        <v>-2.25</v>
      </c>
      <c r="K105" s="12">
        <f t="shared" si="118"/>
        <v>-16875</v>
      </c>
    </row>
    <row r="106" spans="1:11" s="13" customFormat="1" ht="18" customHeight="1">
      <c r="A106" s="5">
        <v>43207</v>
      </c>
      <c r="B106" s="6" t="s">
        <v>57</v>
      </c>
      <c r="C106" s="7">
        <v>5000</v>
      </c>
      <c r="D106" s="6" t="s">
        <v>12</v>
      </c>
      <c r="E106" s="8">
        <v>7.85</v>
      </c>
      <c r="F106" s="8">
        <v>8.4</v>
      </c>
      <c r="G106" s="8"/>
      <c r="H106" s="9">
        <f t="shared" si="109"/>
        <v>2750.0000000000036</v>
      </c>
      <c r="I106" s="10"/>
      <c r="J106" s="11">
        <f t="shared" si="117"/>
        <v>0.55000000000000071</v>
      </c>
      <c r="K106" s="12">
        <f t="shared" si="118"/>
        <v>2750.0000000000036</v>
      </c>
    </row>
    <row r="107" spans="1:11" s="22" customFormat="1" ht="18" customHeight="1">
      <c r="A107" s="14">
        <v>43206</v>
      </c>
      <c r="B107" s="15" t="s">
        <v>58</v>
      </c>
      <c r="C107" s="16">
        <v>4000</v>
      </c>
      <c r="D107" s="15" t="s">
        <v>12</v>
      </c>
      <c r="E107" s="17">
        <v>13</v>
      </c>
      <c r="F107" s="17">
        <v>16.5</v>
      </c>
      <c r="G107" s="17">
        <v>20.5</v>
      </c>
      <c r="H107" s="9">
        <f t="shared" si="109"/>
        <v>14000</v>
      </c>
      <c r="I107" s="19">
        <f>(IF(D107="SHORT",IF(H107="",0,F107-G107),IF(H107="",0,G107-F107)))*C107</f>
        <v>16000</v>
      </c>
      <c r="J107" s="11">
        <f t="shared" si="117"/>
        <v>7.5</v>
      </c>
      <c r="K107" s="12">
        <f t="shared" si="118"/>
        <v>30000</v>
      </c>
    </row>
    <row r="108" spans="1:11" s="13" customFormat="1" ht="18" customHeight="1">
      <c r="A108" s="5">
        <v>43201</v>
      </c>
      <c r="B108" s="6" t="s">
        <v>59</v>
      </c>
      <c r="C108" s="7">
        <v>3200</v>
      </c>
      <c r="D108" s="6" t="s">
        <v>12</v>
      </c>
      <c r="E108" s="8">
        <v>22</v>
      </c>
      <c r="F108" s="8">
        <v>25</v>
      </c>
      <c r="G108" s="8"/>
      <c r="H108" s="9">
        <f t="shared" si="109"/>
        <v>9600</v>
      </c>
      <c r="I108" s="10"/>
      <c r="J108" s="11">
        <f t="shared" si="117"/>
        <v>3</v>
      </c>
      <c r="K108" s="12">
        <f t="shared" si="118"/>
        <v>9600</v>
      </c>
    </row>
    <row r="109" spans="1:11" s="13" customFormat="1" ht="18" customHeight="1">
      <c r="A109" s="5">
        <v>43200</v>
      </c>
      <c r="B109" s="6" t="s">
        <v>60</v>
      </c>
      <c r="C109" s="7">
        <v>5000</v>
      </c>
      <c r="D109" s="6" t="s">
        <v>12</v>
      </c>
      <c r="E109" s="8">
        <v>12</v>
      </c>
      <c r="F109" s="8">
        <v>13.6</v>
      </c>
      <c r="G109" s="8"/>
      <c r="H109" s="9">
        <f t="shared" si="109"/>
        <v>7999.9999999999982</v>
      </c>
      <c r="I109" s="10"/>
      <c r="J109" s="11">
        <f t="shared" si="117"/>
        <v>1.5999999999999996</v>
      </c>
      <c r="K109" s="12">
        <f t="shared" si="118"/>
        <v>7999.9999999999982</v>
      </c>
    </row>
    <row r="110" spans="1:11" s="13" customFormat="1" ht="18" customHeight="1">
      <c r="A110" s="5">
        <v>43199</v>
      </c>
      <c r="B110" s="6" t="s">
        <v>61</v>
      </c>
      <c r="C110" s="7">
        <v>35000</v>
      </c>
      <c r="D110" s="6" t="s">
        <v>12</v>
      </c>
      <c r="E110" s="8">
        <v>3.6</v>
      </c>
      <c r="F110" s="8">
        <v>4.3499999999999996</v>
      </c>
      <c r="G110" s="8"/>
      <c r="H110" s="9">
        <f t="shared" si="109"/>
        <v>26249.999999999985</v>
      </c>
      <c r="I110" s="10"/>
      <c r="J110" s="11">
        <f t="shared" si="117"/>
        <v>0.74999999999999956</v>
      </c>
      <c r="K110" s="12">
        <f t="shared" si="118"/>
        <v>26249.999999999985</v>
      </c>
    </row>
    <row r="111" spans="1:11" s="13" customFormat="1" ht="18" customHeight="1">
      <c r="A111" s="5">
        <v>43199</v>
      </c>
      <c r="B111" s="6" t="s">
        <v>62</v>
      </c>
      <c r="C111" s="7">
        <v>22500</v>
      </c>
      <c r="D111" s="6" t="s">
        <v>12</v>
      </c>
      <c r="E111" s="8">
        <v>7.2</v>
      </c>
      <c r="F111" s="8">
        <v>8.3000000000000007</v>
      </c>
      <c r="G111" s="8"/>
      <c r="H111" s="9">
        <f t="shared" si="109"/>
        <v>24750.000000000011</v>
      </c>
      <c r="I111" s="10"/>
      <c r="J111" s="11">
        <f t="shared" si="117"/>
        <v>1.1000000000000005</v>
      </c>
      <c r="K111" s="12">
        <f t="shared" si="118"/>
        <v>24750.000000000011</v>
      </c>
    </row>
    <row r="112" spans="1:11" s="13" customFormat="1" ht="18" customHeight="1">
      <c r="A112" s="5">
        <v>43195</v>
      </c>
      <c r="B112" s="6" t="s">
        <v>52</v>
      </c>
      <c r="C112" s="7">
        <v>24000</v>
      </c>
      <c r="D112" s="6" t="s">
        <v>12</v>
      </c>
      <c r="E112" s="8">
        <v>2.15</v>
      </c>
      <c r="F112" s="8">
        <v>3</v>
      </c>
      <c r="G112" s="8"/>
      <c r="H112" s="9">
        <f t="shared" si="109"/>
        <v>20400.000000000004</v>
      </c>
      <c r="I112" s="10"/>
      <c r="J112" s="11">
        <f t="shared" si="117"/>
        <v>0.8500000000000002</v>
      </c>
      <c r="K112" s="12">
        <f t="shared" si="118"/>
        <v>20400.000000000004</v>
      </c>
    </row>
    <row r="113" spans="1:11" s="13" customFormat="1" ht="18" customHeight="1">
      <c r="A113" s="5">
        <v>43194</v>
      </c>
      <c r="B113" s="6" t="s">
        <v>63</v>
      </c>
      <c r="C113" s="7">
        <v>35000</v>
      </c>
      <c r="D113" s="6" t="s">
        <v>12</v>
      </c>
      <c r="E113" s="8">
        <v>1.6</v>
      </c>
      <c r="F113" s="8">
        <v>2.35</v>
      </c>
      <c r="G113" s="8"/>
      <c r="H113" s="9">
        <f t="shared" si="109"/>
        <v>26250</v>
      </c>
      <c r="I113" s="10"/>
      <c r="J113" s="11">
        <f t="shared" si="117"/>
        <v>0.75</v>
      </c>
      <c r="K113" s="12">
        <f t="shared" si="118"/>
        <v>26250</v>
      </c>
    </row>
    <row r="114" spans="1:11" s="13" customFormat="1" ht="18" customHeight="1">
      <c r="A114" s="5">
        <v>43193</v>
      </c>
      <c r="B114" s="6" t="s">
        <v>64</v>
      </c>
      <c r="C114" s="7">
        <v>20000</v>
      </c>
      <c r="D114" s="6" t="s">
        <v>12</v>
      </c>
      <c r="E114" s="8">
        <v>1.4</v>
      </c>
      <c r="F114" s="8">
        <v>1.95</v>
      </c>
      <c r="G114" s="8"/>
      <c r="H114" s="9">
        <f t="shared" si="109"/>
        <v>11000</v>
      </c>
      <c r="I114" s="10"/>
      <c r="J114" s="11">
        <f t="shared" si="117"/>
        <v>0.55000000000000004</v>
      </c>
      <c r="K114" s="12">
        <f t="shared" si="118"/>
        <v>11000</v>
      </c>
    </row>
    <row r="115" spans="1:11" ht="21">
      <c r="A115" s="26"/>
      <c r="B115" s="27"/>
      <c r="C115" s="27"/>
      <c r="D115" s="27"/>
      <c r="E115" s="27"/>
      <c r="F115" s="59" t="s">
        <v>80</v>
      </c>
      <c r="G115" s="60"/>
      <c r="H115" s="60"/>
      <c r="I115" s="61"/>
      <c r="J115" s="62">
        <f>SUM(K100:K114)</f>
        <v>280500</v>
      </c>
      <c r="K115" s="63"/>
    </row>
    <row r="116" spans="1:11" s="13" customFormat="1" ht="18" customHeight="1">
      <c r="A116" s="5">
        <v>43186</v>
      </c>
      <c r="B116" s="6" t="s">
        <v>65</v>
      </c>
      <c r="C116" s="7">
        <v>18669</v>
      </c>
      <c r="D116" s="6" t="s">
        <v>12</v>
      </c>
      <c r="E116" s="8">
        <v>0.45</v>
      </c>
      <c r="F116" s="8">
        <v>0.65</v>
      </c>
      <c r="G116" s="8"/>
      <c r="H116" s="9">
        <f t="shared" si="109"/>
        <v>3733.8</v>
      </c>
      <c r="I116" s="10"/>
      <c r="J116" s="11">
        <f t="shared" ref="J116:J122" si="119">(H116+I116)/C116</f>
        <v>0.2</v>
      </c>
      <c r="K116" s="12">
        <f t="shared" ref="K116:K122" si="120">SUM(H116:I116)</f>
        <v>3733.8</v>
      </c>
    </row>
    <row r="117" spans="1:11" s="13" customFormat="1" ht="18" customHeight="1">
      <c r="A117" s="5">
        <v>43185</v>
      </c>
      <c r="B117" s="6" t="s">
        <v>66</v>
      </c>
      <c r="C117" s="7">
        <v>7500</v>
      </c>
      <c r="D117" s="6" t="s">
        <v>12</v>
      </c>
      <c r="E117" s="8">
        <v>0.75</v>
      </c>
      <c r="F117" s="8">
        <v>1.4</v>
      </c>
      <c r="G117" s="8"/>
      <c r="H117" s="9">
        <f t="shared" si="109"/>
        <v>4874.9999999999991</v>
      </c>
      <c r="I117" s="10"/>
      <c r="J117" s="11">
        <f t="shared" si="119"/>
        <v>0.64999999999999991</v>
      </c>
      <c r="K117" s="12">
        <f t="shared" si="120"/>
        <v>4874.9999999999991</v>
      </c>
    </row>
    <row r="118" spans="1:11" s="13" customFormat="1" ht="18" customHeight="1">
      <c r="A118" s="5">
        <v>43182</v>
      </c>
      <c r="B118" s="6" t="s">
        <v>67</v>
      </c>
      <c r="C118" s="7">
        <v>3000</v>
      </c>
      <c r="D118" s="6" t="s">
        <v>12</v>
      </c>
      <c r="E118" s="8">
        <v>5.8</v>
      </c>
      <c r="F118" s="8">
        <v>8.5</v>
      </c>
      <c r="G118" s="8"/>
      <c r="H118" s="9">
        <f t="shared" si="109"/>
        <v>8100.0000000000009</v>
      </c>
      <c r="I118" s="10"/>
      <c r="J118" s="11">
        <f t="shared" si="119"/>
        <v>2.7</v>
      </c>
      <c r="K118" s="12">
        <f t="shared" si="120"/>
        <v>8100.0000000000009</v>
      </c>
    </row>
    <row r="119" spans="1:11" s="13" customFormat="1" ht="18" customHeight="1">
      <c r="A119" s="5">
        <v>43181</v>
      </c>
      <c r="B119" s="6" t="s">
        <v>68</v>
      </c>
      <c r="C119" s="7">
        <v>7500</v>
      </c>
      <c r="D119" s="6" t="s">
        <v>12</v>
      </c>
      <c r="E119" s="8">
        <v>8.6999999999999993</v>
      </c>
      <c r="F119" s="8">
        <v>10.95</v>
      </c>
      <c r="G119" s="8"/>
      <c r="H119" s="9">
        <f t="shared" si="109"/>
        <v>16875</v>
      </c>
      <c r="I119" s="10"/>
      <c r="J119" s="11">
        <f t="shared" si="119"/>
        <v>2.25</v>
      </c>
      <c r="K119" s="12">
        <f t="shared" si="120"/>
        <v>16875</v>
      </c>
    </row>
    <row r="120" spans="1:11" s="13" customFormat="1" ht="18" customHeight="1">
      <c r="A120" s="5">
        <v>43173</v>
      </c>
      <c r="B120" s="6" t="s">
        <v>69</v>
      </c>
      <c r="C120" s="7">
        <v>30000</v>
      </c>
      <c r="D120" s="6" t="s">
        <v>12</v>
      </c>
      <c r="E120" s="8">
        <v>7.1</v>
      </c>
      <c r="F120" s="8">
        <v>7.85</v>
      </c>
      <c r="G120" s="8"/>
      <c r="H120" s="9">
        <f t="shared" ref="H120:H131" si="121">(IF(D120="SHORT",E120-F120,IF(D120="LONG",F120-E120)))*C120</f>
        <v>22500</v>
      </c>
      <c r="I120" s="10"/>
      <c r="J120" s="11">
        <f t="shared" si="119"/>
        <v>0.75</v>
      </c>
      <c r="K120" s="12">
        <f t="shared" si="120"/>
        <v>22500</v>
      </c>
    </row>
    <row r="121" spans="1:11" s="13" customFormat="1" ht="18" customHeight="1">
      <c r="A121" s="5">
        <v>43164</v>
      </c>
      <c r="B121" s="6" t="s">
        <v>70</v>
      </c>
      <c r="C121" s="7">
        <v>20000</v>
      </c>
      <c r="D121" s="6" t="s">
        <v>12</v>
      </c>
      <c r="E121" s="8">
        <v>3.6</v>
      </c>
      <c r="F121" s="8">
        <v>2.8</v>
      </c>
      <c r="G121" s="8"/>
      <c r="H121" s="9">
        <f t="shared" si="121"/>
        <v>-16000.000000000005</v>
      </c>
      <c r="I121" s="10"/>
      <c r="J121" s="11">
        <f t="shared" si="119"/>
        <v>-0.80000000000000027</v>
      </c>
      <c r="K121" s="12">
        <f t="shared" si="120"/>
        <v>-16000.000000000005</v>
      </c>
    </row>
    <row r="122" spans="1:11" s="13" customFormat="1" ht="18" customHeight="1">
      <c r="A122" s="5">
        <v>43160</v>
      </c>
      <c r="B122" s="6" t="s">
        <v>71</v>
      </c>
      <c r="C122" s="7">
        <v>10000</v>
      </c>
      <c r="D122" s="6" t="s">
        <v>12</v>
      </c>
      <c r="E122" s="8">
        <v>14.3</v>
      </c>
      <c r="F122" s="8">
        <v>15.55</v>
      </c>
      <c r="G122" s="8"/>
      <c r="H122" s="9">
        <f t="shared" si="121"/>
        <v>12500</v>
      </c>
      <c r="I122" s="10"/>
      <c r="J122" s="11">
        <f t="shared" si="119"/>
        <v>1.25</v>
      </c>
      <c r="K122" s="12">
        <f t="shared" si="120"/>
        <v>12500</v>
      </c>
    </row>
    <row r="123" spans="1:11" ht="21">
      <c r="A123" s="26"/>
      <c r="B123" s="27"/>
      <c r="C123" s="27"/>
      <c r="D123" s="27"/>
      <c r="E123" s="27"/>
      <c r="F123" s="59" t="s">
        <v>80</v>
      </c>
      <c r="G123" s="60"/>
      <c r="H123" s="60"/>
      <c r="I123" s="61"/>
      <c r="J123" s="62">
        <f>SUM(K116:K122)</f>
        <v>52583.799999999996</v>
      </c>
      <c r="K123" s="63"/>
    </row>
    <row r="124" spans="1:11" s="13" customFormat="1" ht="18" customHeight="1">
      <c r="A124" s="5">
        <v>43159</v>
      </c>
      <c r="B124" s="6" t="s">
        <v>72</v>
      </c>
      <c r="C124" s="7">
        <v>6500</v>
      </c>
      <c r="D124" s="6" t="s">
        <v>12</v>
      </c>
      <c r="E124" s="8">
        <v>13.15</v>
      </c>
      <c r="F124" s="8">
        <v>11.65</v>
      </c>
      <c r="G124" s="8"/>
      <c r="H124" s="9">
        <f t="shared" si="121"/>
        <v>-9750</v>
      </c>
      <c r="I124" s="10"/>
      <c r="J124" s="11">
        <f t="shared" ref="J124:J131" si="122">(H124+I124)/C124</f>
        <v>-1.5</v>
      </c>
      <c r="K124" s="12">
        <f t="shared" ref="K124:K131" si="123">SUM(H124:I124)</f>
        <v>-9750</v>
      </c>
    </row>
    <row r="125" spans="1:11" s="13" customFormat="1" ht="18" customHeight="1">
      <c r="A125" s="5">
        <v>43158</v>
      </c>
      <c r="B125" s="6" t="s">
        <v>73</v>
      </c>
      <c r="C125" s="7">
        <v>14000</v>
      </c>
      <c r="D125" s="6" t="s">
        <v>12</v>
      </c>
      <c r="E125" s="8">
        <v>4.5</v>
      </c>
      <c r="F125" s="8">
        <v>5.75</v>
      </c>
      <c r="G125" s="8"/>
      <c r="H125" s="9">
        <f t="shared" si="121"/>
        <v>17500</v>
      </c>
      <c r="I125" s="10"/>
      <c r="J125" s="11">
        <f t="shared" si="122"/>
        <v>1.25</v>
      </c>
      <c r="K125" s="12">
        <f t="shared" si="123"/>
        <v>17500</v>
      </c>
    </row>
    <row r="126" spans="1:11" s="13" customFormat="1" ht="18" customHeight="1">
      <c r="A126" s="5">
        <v>43154</v>
      </c>
      <c r="B126" s="24" t="s">
        <v>74</v>
      </c>
      <c r="C126" s="7">
        <v>20000</v>
      </c>
      <c r="D126" s="24" t="s">
        <v>12</v>
      </c>
      <c r="E126" s="8">
        <v>1.55</v>
      </c>
      <c r="F126" s="8">
        <v>2.5</v>
      </c>
      <c r="G126" s="8"/>
      <c r="H126" s="9">
        <f t="shared" si="121"/>
        <v>19000</v>
      </c>
      <c r="I126" s="10"/>
      <c r="J126" s="11">
        <f t="shared" si="122"/>
        <v>0.95</v>
      </c>
      <c r="K126" s="12">
        <f t="shared" si="123"/>
        <v>19000</v>
      </c>
    </row>
    <row r="127" spans="1:11" s="13" customFormat="1" ht="18" customHeight="1">
      <c r="A127" s="5">
        <v>43153</v>
      </c>
      <c r="B127" s="24" t="s">
        <v>75</v>
      </c>
      <c r="C127" s="7">
        <v>30000</v>
      </c>
      <c r="D127" s="24" t="s">
        <v>12</v>
      </c>
      <c r="E127" s="8">
        <v>4.45</v>
      </c>
      <c r="F127" s="8">
        <v>3.85</v>
      </c>
      <c r="G127" s="8"/>
      <c r="H127" s="9">
        <f t="shared" si="121"/>
        <v>-18000.000000000004</v>
      </c>
      <c r="I127" s="10"/>
      <c r="J127" s="11">
        <f t="shared" si="122"/>
        <v>-0.60000000000000009</v>
      </c>
      <c r="K127" s="12">
        <f t="shared" si="123"/>
        <v>-18000.000000000004</v>
      </c>
    </row>
    <row r="128" spans="1:11" s="22" customFormat="1" ht="18" customHeight="1">
      <c r="A128" s="14">
        <v>43150</v>
      </c>
      <c r="B128" s="15" t="s">
        <v>76</v>
      </c>
      <c r="C128" s="16">
        <v>5305</v>
      </c>
      <c r="D128" s="15" t="s">
        <v>12</v>
      </c>
      <c r="E128" s="17">
        <v>5.5</v>
      </c>
      <c r="F128" s="17">
        <v>7.25</v>
      </c>
      <c r="G128" s="17">
        <v>9.5</v>
      </c>
      <c r="H128" s="9">
        <f t="shared" si="121"/>
        <v>9283.75</v>
      </c>
      <c r="I128" s="19">
        <f>(IF(D128="SHORT",IF(H128="",0,F128-G128),IF(H128="",0,G128-F128)))*C128</f>
        <v>11936.25</v>
      </c>
      <c r="J128" s="11">
        <f t="shared" si="122"/>
        <v>4</v>
      </c>
      <c r="K128" s="12">
        <f t="shared" si="123"/>
        <v>21220</v>
      </c>
    </row>
    <row r="129" spans="1:11" s="13" customFormat="1" ht="18" customHeight="1">
      <c r="A129" s="5">
        <v>43150</v>
      </c>
      <c r="B129" s="24" t="s">
        <v>77</v>
      </c>
      <c r="C129" s="7">
        <v>6500</v>
      </c>
      <c r="D129" s="24" t="s">
        <v>12</v>
      </c>
      <c r="E129" s="8">
        <v>7.5</v>
      </c>
      <c r="F129" s="8">
        <v>6.25</v>
      </c>
      <c r="G129" s="8"/>
      <c r="H129" s="9">
        <f t="shared" si="121"/>
        <v>-8125</v>
      </c>
      <c r="I129" s="10"/>
      <c r="J129" s="11">
        <f t="shared" si="122"/>
        <v>-1.25</v>
      </c>
      <c r="K129" s="12">
        <f t="shared" si="123"/>
        <v>-8125</v>
      </c>
    </row>
    <row r="130" spans="1:11" s="13" customFormat="1" ht="18" customHeight="1">
      <c r="A130" s="5">
        <v>43147</v>
      </c>
      <c r="B130" s="24" t="s">
        <v>78</v>
      </c>
      <c r="C130" s="7">
        <v>4000</v>
      </c>
      <c r="D130" s="24" t="s">
        <v>12</v>
      </c>
      <c r="E130" s="8">
        <v>10.1</v>
      </c>
      <c r="F130" s="8">
        <v>12.65</v>
      </c>
      <c r="G130" s="8"/>
      <c r="H130" s="9">
        <f t="shared" si="121"/>
        <v>10200.000000000004</v>
      </c>
      <c r="I130" s="10"/>
      <c r="J130" s="11">
        <f t="shared" si="122"/>
        <v>2.5500000000000007</v>
      </c>
      <c r="K130" s="12">
        <f t="shared" si="123"/>
        <v>10200.000000000004</v>
      </c>
    </row>
    <row r="131" spans="1:11" s="13" customFormat="1" ht="18" customHeight="1">
      <c r="A131" s="5">
        <v>43145</v>
      </c>
      <c r="B131" s="24" t="s">
        <v>79</v>
      </c>
      <c r="C131" s="7">
        <v>10000</v>
      </c>
      <c r="D131" s="24" t="s">
        <v>12</v>
      </c>
      <c r="E131" s="8">
        <v>7.25</v>
      </c>
      <c r="F131" s="8">
        <v>6.5</v>
      </c>
      <c r="G131" s="8"/>
      <c r="H131" s="9">
        <f t="shared" si="121"/>
        <v>-7500</v>
      </c>
      <c r="I131" s="10"/>
      <c r="J131" s="11">
        <f t="shared" si="122"/>
        <v>-0.75</v>
      </c>
      <c r="K131" s="12">
        <f t="shared" si="123"/>
        <v>-7500</v>
      </c>
    </row>
    <row r="132" spans="1:11" ht="21">
      <c r="A132" s="26"/>
      <c r="B132" s="27"/>
      <c r="C132" s="27"/>
      <c r="D132" s="27"/>
      <c r="E132" s="27"/>
      <c r="F132" s="59" t="s">
        <v>80</v>
      </c>
      <c r="G132" s="60"/>
      <c r="H132" s="60"/>
      <c r="I132" s="61"/>
      <c r="J132" s="62">
        <f>SUM(K124:K131)</f>
        <v>24545</v>
      </c>
      <c r="K132" s="63"/>
    </row>
  </sheetData>
  <mergeCells count="29">
    <mergeCell ref="F38:I38"/>
    <mergeCell ref="J38:K38"/>
    <mergeCell ref="H5:I5"/>
    <mergeCell ref="A1:K2"/>
    <mergeCell ref="A3:K3"/>
    <mergeCell ref="A4:B4"/>
    <mergeCell ref="C4:D4"/>
    <mergeCell ref="E4:G4"/>
    <mergeCell ref="H4:I4"/>
    <mergeCell ref="F26:I26"/>
    <mergeCell ref="J26:K26"/>
    <mergeCell ref="F17:I17"/>
    <mergeCell ref="J17:K17"/>
    <mergeCell ref="F132:I132"/>
    <mergeCell ref="J132:K132"/>
    <mergeCell ref="F123:I123"/>
    <mergeCell ref="J123:K123"/>
    <mergeCell ref="F115:I115"/>
    <mergeCell ref="J115:K115"/>
    <mergeCell ref="F60:I60"/>
    <mergeCell ref="J60:K60"/>
    <mergeCell ref="F47:I47"/>
    <mergeCell ref="F99:I99"/>
    <mergeCell ref="J99:K99"/>
    <mergeCell ref="F83:I83"/>
    <mergeCell ref="J83:K83"/>
    <mergeCell ref="F72:I72"/>
    <mergeCell ref="J72:K72"/>
    <mergeCell ref="J47:K4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G4" sqref="G4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77" t="s">
        <v>81</v>
      </c>
      <c r="B1" s="78"/>
      <c r="C1" s="78"/>
      <c r="D1" s="78"/>
    </row>
    <row r="2" spans="1:4" ht="15.75">
      <c r="A2" s="28" t="s">
        <v>82</v>
      </c>
      <c r="B2" s="28" t="s">
        <v>83</v>
      </c>
      <c r="C2" s="28" t="s">
        <v>84</v>
      </c>
      <c r="D2" s="28" t="s">
        <v>85</v>
      </c>
    </row>
    <row r="3" spans="1:4" ht="15.75">
      <c r="A3" s="29" t="s">
        <v>86</v>
      </c>
      <c r="B3" s="30">
        <v>200000</v>
      </c>
      <c r="C3" s="29">
        <v>103075</v>
      </c>
      <c r="D3" s="31">
        <f t="shared" ref="D3:D5" si="0">C3/B3</f>
        <v>0.51537500000000003</v>
      </c>
    </row>
    <row r="4" spans="1:4" ht="15.75">
      <c r="A4" s="29" t="s">
        <v>87</v>
      </c>
      <c r="B4" s="30">
        <v>200000</v>
      </c>
      <c r="C4" s="29">
        <v>174300</v>
      </c>
      <c r="D4" s="31">
        <f t="shared" si="0"/>
        <v>0.87150000000000005</v>
      </c>
    </row>
    <row r="5" spans="1:4" ht="15.75">
      <c r="A5" s="29" t="s">
        <v>88</v>
      </c>
      <c r="B5" s="30">
        <v>200000</v>
      </c>
      <c r="C5" s="29">
        <v>171087</v>
      </c>
      <c r="D5" s="31">
        <f t="shared" si="0"/>
        <v>0.85543499999999995</v>
      </c>
    </row>
    <row r="6" spans="1:4" ht="15.75">
      <c r="A6" s="29" t="s">
        <v>100</v>
      </c>
      <c r="B6" s="30">
        <v>200000</v>
      </c>
      <c r="C6" s="29">
        <v>85937</v>
      </c>
      <c r="D6" s="31">
        <f t="shared" ref="D6:D8" si="1">C6/B6</f>
        <v>0.42968499999999998</v>
      </c>
    </row>
    <row r="7" spans="1:4" ht="15.75">
      <c r="A7" s="29" t="s">
        <v>108</v>
      </c>
      <c r="B7" s="30">
        <v>200000</v>
      </c>
      <c r="C7" s="29">
        <v>188643</v>
      </c>
      <c r="D7" s="31">
        <f t="shared" si="1"/>
        <v>0.94321500000000003</v>
      </c>
    </row>
    <row r="8" spans="1:4" ht="15.75">
      <c r="A8" s="29" t="s">
        <v>122</v>
      </c>
      <c r="B8" s="30">
        <v>200000</v>
      </c>
      <c r="C8" s="29">
        <v>84413</v>
      </c>
      <c r="D8" s="31">
        <f t="shared" si="1"/>
        <v>0.42206500000000002</v>
      </c>
    </row>
    <row r="9" spans="1:4" ht="15.75">
      <c r="A9" s="29" t="s">
        <v>137</v>
      </c>
      <c r="B9" s="30">
        <v>200000</v>
      </c>
      <c r="C9" s="29">
        <v>196325</v>
      </c>
      <c r="D9" s="31">
        <f t="shared" ref="D9" si="2">C9/B9</f>
        <v>0.98162499999999997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2019-03-18T11:28:53Z</dcterms:modified>
</cp:coreProperties>
</file>