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remium Option" sheetId="1" r:id="rId1"/>
    <sheet name="ROI Statemen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" i="1"/>
  <c r="J5"/>
  <c r="H5"/>
  <c r="D9" i="2" l="1"/>
  <c r="D8"/>
  <c r="D7"/>
  <c r="D6"/>
  <c r="D5"/>
  <c r="D4"/>
  <c r="D3"/>
  <c r="H7" i="1" l="1"/>
  <c r="J7" s="1"/>
  <c r="K7" s="1"/>
  <c r="H6"/>
  <c r="J6" s="1"/>
  <c r="K6" s="1"/>
  <c r="K8"/>
  <c r="J8"/>
  <c r="H8"/>
  <c r="H9"/>
  <c r="J9" s="1"/>
  <c r="K9" s="1"/>
  <c r="J10"/>
  <c r="K10" s="1"/>
  <c r="H10"/>
  <c r="I11"/>
  <c r="H11"/>
  <c r="J13"/>
  <c r="K13" s="1"/>
  <c r="H13"/>
  <c r="I14"/>
  <c r="J14" s="1"/>
  <c r="K14" s="1"/>
  <c r="H14"/>
  <c r="I15"/>
  <c r="H15"/>
  <c r="J15" s="1"/>
  <c r="K15" s="1"/>
  <c r="I17"/>
  <c r="J17" s="1"/>
  <c r="K17" s="1"/>
  <c r="H17"/>
  <c r="I16"/>
  <c r="H16"/>
  <c r="I18"/>
  <c r="H18"/>
  <c r="I19"/>
  <c r="H19"/>
  <c r="H20"/>
  <c r="J20" s="1"/>
  <c r="K20" s="1"/>
  <c r="H21"/>
  <c r="J21" s="1"/>
  <c r="K21" s="1"/>
  <c r="J22"/>
  <c r="K22" s="1"/>
  <c r="H22"/>
  <c r="I23"/>
  <c r="J23" s="1"/>
  <c r="K23" s="1"/>
  <c r="H23"/>
  <c r="H25"/>
  <c r="J25" s="1"/>
  <c r="K25" s="1"/>
  <c r="H24"/>
  <c r="J24" s="1"/>
  <c r="K24" s="1"/>
  <c r="H26"/>
  <c r="J26"/>
  <c r="K26" s="1"/>
  <c r="H27"/>
  <c r="I27"/>
  <c r="H28"/>
  <c r="J28" s="1"/>
  <c r="K28" s="1"/>
  <c r="H29"/>
  <c r="J29" s="1"/>
  <c r="K29" s="1"/>
  <c r="I31"/>
  <c r="H31"/>
  <c r="I33"/>
  <c r="H33"/>
  <c r="H32"/>
  <c r="H34"/>
  <c r="J34" s="1"/>
  <c r="K34" s="1"/>
  <c r="H35"/>
  <c r="J35" s="1"/>
  <c r="K35" s="1"/>
  <c r="H37"/>
  <c r="J37" s="1"/>
  <c r="K37" s="1"/>
  <c r="H36"/>
  <c r="J36" s="1"/>
  <c r="K36" s="1"/>
  <c r="H38"/>
  <c r="J38" s="1"/>
  <c r="K38" s="1"/>
  <c r="H39"/>
  <c r="J39" s="1"/>
  <c r="K39" s="1"/>
  <c r="H40"/>
  <c r="J40" s="1"/>
  <c r="K40" s="1"/>
  <c r="H41"/>
  <c r="J41" s="1"/>
  <c r="K41" s="1"/>
  <c r="H42"/>
  <c r="J42" s="1"/>
  <c r="K42" s="1"/>
  <c r="I43"/>
  <c r="H43"/>
  <c r="J45"/>
  <c r="K45" s="1"/>
  <c r="H45"/>
  <c r="H44"/>
  <c r="J44" s="1"/>
  <c r="K44" s="1"/>
  <c r="H46"/>
  <c r="J46" s="1"/>
  <c r="K46" s="1"/>
  <c r="J48"/>
  <c r="K48" s="1"/>
  <c r="H48"/>
  <c r="H47"/>
  <c r="J47" s="1"/>
  <c r="K47" s="1"/>
  <c r="I52"/>
  <c r="H52"/>
  <c r="H50"/>
  <c r="J50" s="1"/>
  <c r="K50" s="1"/>
  <c r="H49"/>
  <c r="J49" s="1"/>
  <c r="K49" s="1"/>
  <c r="H51"/>
  <c r="J51" s="1"/>
  <c r="K51" s="1"/>
  <c r="H54"/>
  <c r="J54" s="1"/>
  <c r="K54" s="1"/>
  <c r="H55"/>
  <c r="J55" s="1"/>
  <c r="K55" s="1"/>
  <c r="I56"/>
  <c r="H56"/>
  <c r="H57"/>
  <c r="J57" s="1"/>
  <c r="K57" s="1"/>
  <c r="I58"/>
  <c r="H58"/>
  <c r="H59"/>
  <c r="J59" s="1"/>
  <c r="K59" s="1"/>
  <c r="H60"/>
  <c r="I60"/>
  <c r="H61"/>
  <c r="J61" s="1"/>
  <c r="K61" s="1"/>
  <c r="H62"/>
  <c r="J62" s="1"/>
  <c r="K62" s="1"/>
  <c r="H63"/>
  <c r="I64"/>
  <c r="H64"/>
  <c r="I65"/>
  <c r="H65"/>
  <c r="H66"/>
  <c r="I67"/>
  <c r="H67"/>
  <c r="H68"/>
  <c r="J68" s="1"/>
  <c r="K68" s="1"/>
  <c r="I69"/>
  <c r="H69"/>
  <c r="H70"/>
  <c r="J70" s="1"/>
  <c r="K70" s="1"/>
  <c r="I71"/>
  <c r="H71"/>
  <c r="H73"/>
  <c r="J73" s="1"/>
  <c r="K73" s="1"/>
  <c r="H74"/>
  <c r="J74" s="1"/>
  <c r="K74" s="1"/>
  <c r="H75"/>
  <c r="J75" s="1"/>
  <c r="K75" s="1"/>
  <c r="H76"/>
  <c r="J76" s="1"/>
  <c r="K76" s="1"/>
  <c r="H77"/>
  <c r="J77" s="1"/>
  <c r="K77" s="1"/>
  <c r="H78"/>
  <c r="J78" s="1"/>
  <c r="K78" s="1"/>
  <c r="I79"/>
  <c r="H79"/>
  <c r="H81"/>
  <c r="J81" s="1"/>
  <c r="K81" s="1"/>
  <c r="H80"/>
  <c r="J80" s="1"/>
  <c r="K80" s="1"/>
  <c r="H82"/>
  <c r="J82" s="1"/>
  <c r="K82" s="1"/>
  <c r="H83"/>
  <c r="J83" s="1"/>
  <c r="K83" s="1"/>
  <c r="H84"/>
  <c r="J84" s="1"/>
  <c r="K84" s="1"/>
  <c r="H85"/>
  <c r="J85" s="1"/>
  <c r="K85" s="1"/>
  <c r="H86"/>
  <c r="J86" s="1"/>
  <c r="K86" s="1"/>
  <c r="H87"/>
  <c r="J87" s="1"/>
  <c r="K87" s="1"/>
  <c r="I88"/>
  <c r="H88"/>
  <c r="H89"/>
  <c r="J89" s="1"/>
  <c r="K89" s="1"/>
  <c r="I90"/>
  <c r="H90"/>
  <c r="H91"/>
  <c r="J91" s="1"/>
  <c r="K91" s="1"/>
  <c r="H93"/>
  <c r="J93" s="1"/>
  <c r="K93" s="1"/>
  <c r="H96"/>
  <c r="J96" s="1"/>
  <c r="I97"/>
  <c r="H97"/>
  <c r="I98"/>
  <c r="H98"/>
  <c r="I95"/>
  <c r="H95"/>
  <c r="H94"/>
  <c r="J94" s="1"/>
  <c r="I99"/>
  <c r="H99"/>
  <c r="I100"/>
  <c r="H100"/>
  <c r="I101"/>
  <c r="H101"/>
  <c r="H104"/>
  <c r="J104" s="1"/>
  <c r="H103"/>
  <c r="H105"/>
  <c r="H106"/>
  <c r="J106" s="1"/>
  <c r="I115"/>
  <c r="H115"/>
  <c r="H114"/>
  <c r="J114" s="1"/>
  <c r="H113"/>
  <c r="J113" s="1"/>
  <c r="H112"/>
  <c r="J112" s="1"/>
  <c r="I111"/>
  <c r="H111"/>
  <c r="H110"/>
  <c r="J110" s="1"/>
  <c r="H109"/>
  <c r="J109" s="1"/>
  <c r="H108"/>
  <c r="J108" s="1"/>
  <c r="H107"/>
  <c r="J107" s="1"/>
  <c r="J11" l="1"/>
  <c r="K11" s="1"/>
  <c r="J16"/>
  <c r="K16" s="1"/>
  <c r="J18"/>
  <c r="K18" s="1"/>
  <c r="J19"/>
  <c r="K19" s="1"/>
  <c r="J27"/>
  <c r="K27" s="1"/>
  <c r="J60"/>
  <c r="K60" s="1"/>
  <c r="J31"/>
  <c r="K31" s="1"/>
  <c r="J88"/>
  <c r="K88" s="1"/>
  <c r="J52"/>
  <c r="K52" s="1"/>
  <c r="J71"/>
  <c r="K71" s="1"/>
  <c r="J32"/>
  <c r="K32" s="1"/>
  <c r="J33"/>
  <c r="K33" s="1"/>
  <c r="J43"/>
  <c r="K43" s="1"/>
  <c r="J56"/>
  <c r="K56" s="1"/>
  <c r="J58"/>
  <c r="K58" s="1"/>
  <c r="J95"/>
  <c r="J97"/>
  <c r="K97" s="1"/>
  <c r="J69"/>
  <c r="K69" s="1"/>
  <c r="J100"/>
  <c r="K100" s="1"/>
  <c r="J67"/>
  <c r="K67" s="1"/>
  <c r="J63"/>
  <c r="K63" s="1"/>
  <c r="J64"/>
  <c r="K64" s="1"/>
  <c r="J65"/>
  <c r="K65" s="1"/>
  <c r="J66"/>
  <c r="K66" s="1"/>
  <c r="J115"/>
  <c r="K115" s="1"/>
  <c r="J79"/>
  <c r="K79" s="1"/>
  <c r="J111"/>
  <c r="K111" s="1"/>
  <c r="J98"/>
  <c r="K98" s="1"/>
  <c r="J90"/>
  <c r="K90" s="1"/>
  <c r="J103"/>
  <c r="K103" s="1"/>
  <c r="J99"/>
  <c r="K99" s="1"/>
  <c r="J105"/>
  <c r="K105" s="1"/>
  <c r="K106"/>
  <c r="K112"/>
  <c r="J101"/>
  <c r="K101" s="1"/>
  <c r="K104"/>
  <c r="K94"/>
  <c r="K96"/>
  <c r="K95"/>
  <c r="K107"/>
  <c r="K108"/>
  <c r="K109"/>
  <c r="K110"/>
  <c r="K113"/>
  <c r="K114"/>
</calcChain>
</file>

<file path=xl/sharedStrings.xml><?xml version="1.0" encoding="utf-8"?>
<sst xmlns="http://schemas.openxmlformats.org/spreadsheetml/2006/main" count="236" uniqueCount="130">
  <si>
    <t>PRODUCT : PREMIUM OPTION</t>
  </si>
  <si>
    <t>DATE</t>
  </si>
  <si>
    <t>SCRIP</t>
  </si>
  <si>
    <t>QTY.</t>
  </si>
  <si>
    <t>RECO</t>
  </si>
  <si>
    <t>RATE</t>
  </si>
  <si>
    <t>PROFIT / LOSS</t>
  </si>
  <si>
    <t>NET POINTS</t>
  </si>
  <si>
    <t xml:space="preserve">  </t>
  </si>
  <si>
    <t>INVESTMENT</t>
  </si>
  <si>
    <t xml:space="preserve">TGT1 </t>
  </si>
  <si>
    <t>TGT 2</t>
  </si>
  <si>
    <t>P/L</t>
  </si>
  <si>
    <t>LONG</t>
  </si>
  <si>
    <t>TITAN 800 CE</t>
  </si>
  <si>
    <t>POWERGRID 200 CE</t>
  </si>
  <si>
    <t>RAYMOND 1000 CE</t>
  </si>
  <si>
    <t>ONGC 190 CE</t>
  </si>
  <si>
    <t>HCL 940 PE</t>
  </si>
  <si>
    <t>KTKBANK 130 PE</t>
  </si>
  <si>
    <t>APOLLOTYRE 260 PE</t>
  </si>
  <si>
    <t>HPCL 380 PE</t>
  </si>
  <si>
    <t>APOLLOTYRE 270 CE</t>
  </si>
  <si>
    <t>BPCL 440 CE</t>
  </si>
  <si>
    <t>MNM 740 CE</t>
  </si>
  <si>
    <t>BAJAJ-AUTO 3050 CE</t>
  </si>
  <si>
    <t>REC 140 CE</t>
  </si>
  <si>
    <t>VEDL 310 PE</t>
  </si>
  <si>
    <t>UNION 100 PE</t>
  </si>
  <si>
    <t>IGL 310 PE</t>
  </si>
  <si>
    <t>HPCL 340 PE</t>
  </si>
  <si>
    <t>TCS 2850 CE</t>
  </si>
  <si>
    <t>NIIT 960 CE</t>
  </si>
  <si>
    <t>JET 700 PE</t>
  </si>
  <si>
    <t>ADANIENT 150 PE</t>
  </si>
  <si>
    <t>SUNPHARMA 510 CE</t>
  </si>
  <si>
    <t>AUROPHARMA 590 CE</t>
  </si>
  <si>
    <t>APOLLOTYRE 280 PE</t>
  </si>
  <si>
    <t>TATAMOTORS 370 CE</t>
  </si>
  <si>
    <t>HUL 1400 CE</t>
  </si>
  <si>
    <t>JSPL 250 CE</t>
  </si>
  <si>
    <t>ASIANPAINT  1180 CE</t>
  </si>
  <si>
    <t>TATAMOTORS 340 PE</t>
  </si>
  <si>
    <t>SREI 90 CE</t>
  </si>
  <si>
    <t>ADANIENT 140 CE</t>
  </si>
  <si>
    <t>DRREDDY 2150 CE</t>
  </si>
  <si>
    <t>HDIL 45 CE</t>
  </si>
  <si>
    <t>HDFC 1860 CE</t>
  </si>
  <si>
    <t>LT 1380 CE</t>
  </si>
  <si>
    <t>HPCL 310 PE</t>
  </si>
  <si>
    <t>TVSMOTOR 680 CE</t>
  </si>
  <si>
    <t>UJJIVAN 400 CE</t>
  </si>
  <si>
    <t>INDIACEM 150 CE</t>
  </si>
  <si>
    <t>NTPC 175 CE</t>
  </si>
  <si>
    <t>TATAMTRDVR 195 CE</t>
  </si>
  <si>
    <t>HPCL 300 PE</t>
  </si>
  <si>
    <t>IOC 160 PE</t>
  </si>
  <si>
    <t>AIRTEL 410 PE</t>
  </si>
  <si>
    <t>HINDALCO 235 CE</t>
  </si>
  <si>
    <t>CIPLA 600 CE</t>
  </si>
  <si>
    <t>HDFC 1900 CE</t>
  </si>
  <si>
    <t>GAIL 340 PE</t>
  </si>
  <si>
    <t>GAIL 350 CE</t>
  </si>
  <si>
    <t>TATASTEEL 620 CE</t>
  </si>
  <si>
    <t>BPCL 420 CE</t>
  </si>
  <si>
    <t>MNM 860 CE</t>
  </si>
  <si>
    <t>JISLJALEQS 100 PE</t>
  </si>
  <si>
    <t>CANBK 230 PE</t>
  </si>
  <si>
    <t>AIRTEL 350 PE</t>
  </si>
  <si>
    <t>BPCL 370 CE</t>
  </si>
  <si>
    <t>IOC 160 CE</t>
  </si>
  <si>
    <t>REC 120 CE</t>
  </si>
  <si>
    <t>YESBANK 350 CE</t>
  </si>
  <si>
    <t>LT 1340 PE</t>
  </si>
  <si>
    <t>VEDL 240 PE</t>
  </si>
  <si>
    <t>HUL 1560 PE</t>
  </si>
  <si>
    <t>SUNPHARMA 500 CE</t>
  </si>
  <si>
    <t>AURO 520 PE</t>
  </si>
  <si>
    <t>BEL 110 PE</t>
  </si>
  <si>
    <t>KPIT 270 CE</t>
  </si>
  <si>
    <t>IDEA 65 CE</t>
  </si>
  <si>
    <t>POWERGRID 210 CE</t>
  </si>
  <si>
    <t>GAIL 340 CE</t>
  </si>
  <si>
    <t>HINDALCO 250 CE</t>
  </si>
  <si>
    <t>DLF 210 CE</t>
  </si>
  <si>
    <t>DISHTV 70 PE</t>
  </si>
  <si>
    <t>ADANIPORTS 370 CE</t>
  </si>
  <si>
    <t>GAIL 330 PE</t>
  </si>
  <si>
    <t>BEL 115 CE</t>
  </si>
  <si>
    <t>PFC 80 PE</t>
  </si>
  <si>
    <t>INDUSIND 1940 PE</t>
  </si>
  <si>
    <t>CADILA 380 PE</t>
  </si>
  <si>
    <t>ALBK 40 PE</t>
  </si>
  <si>
    <t>LT 1260 CE</t>
  </si>
  <si>
    <t>REC 100 PE</t>
  </si>
  <si>
    <t>AIRTEL 380 CE</t>
  </si>
  <si>
    <t>EQUITAS 140 CE</t>
  </si>
  <si>
    <t>NATIONALUM 65 CE</t>
  </si>
  <si>
    <t>HAVELLS 550 PE</t>
  </si>
  <si>
    <t>ASHOKLEY 140 CE</t>
  </si>
  <si>
    <t>SBIN 260 CE</t>
  </si>
  <si>
    <t>PCJ 80 PE</t>
  </si>
  <si>
    <t>HPCL 300 CE</t>
  </si>
  <si>
    <t>ARVIND 410 CE</t>
  </si>
  <si>
    <t>HUL 1680 CE</t>
  </si>
  <si>
    <t>GAIL 370 CE</t>
  </si>
  <si>
    <t>IRB 200 CE</t>
  </si>
  <si>
    <t>POWERGRID 180 CE</t>
  </si>
  <si>
    <t>JSPL 210 CE</t>
  </si>
  <si>
    <t>AIRTEL 370 CE</t>
  </si>
  <si>
    <t>TCS 1900 PE</t>
  </si>
  <si>
    <t>TATAMOTORS 270 CE</t>
  </si>
  <si>
    <t>BIOCON 580 CE</t>
  </si>
  <si>
    <t>LT 1300 CE</t>
  </si>
  <si>
    <t>HCL 960 CE</t>
  </si>
  <si>
    <t>POWERGRID 185 PE</t>
  </si>
  <si>
    <t>RETURN ON INVESTMENT</t>
  </si>
  <si>
    <t>MONTH</t>
  </si>
  <si>
    <t xml:space="preserve">INVESTMENT </t>
  </si>
  <si>
    <t>PROFIT</t>
  </si>
  <si>
    <t>PERCENTAGE</t>
  </si>
  <si>
    <t>March</t>
  </si>
  <si>
    <t>April</t>
  </si>
  <si>
    <t>May</t>
  </si>
  <si>
    <t>June</t>
  </si>
  <si>
    <t>July</t>
  </si>
  <si>
    <t>August</t>
  </si>
  <si>
    <t>February</t>
  </si>
  <si>
    <t>1,00,000+</t>
  </si>
  <si>
    <t>NMDC 100 PE</t>
  </si>
</sst>
</file>

<file path=xl/styles.xml><?xml version="1.0" encoding="utf-8"?>
<styleSheet xmlns="http://schemas.openxmlformats.org/spreadsheetml/2006/main">
  <numFmts count="5">
    <numFmt numFmtId="164" formatCode="0;[Red]0"/>
    <numFmt numFmtId="165" formatCode="mmm\ d&quot;, &quot;yyyy"/>
    <numFmt numFmtId="166" formatCode="0.00_ ;[Red]\-0.00\ "/>
    <numFmt numFmtId="167" formatCode="0.00;[Red]0.00"/>
    <numFmt numFmtId="168" formatCode="0.00_);[Red]\(0.00\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FF00"/>
      <name val="Cambria"/>
      <family val="1"/>
      <scheme val="major"/>
    </font>
    <font>
      <sz val="14"/>
      <color rgb="FFFFFF0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7" fillId="0" borderId="0" applyFont="0" applyFill="0" applyBorder="0" applyAlignment="0" applyProtection="0"/>
  </cellStyleXfs>
  <cellXfs count="52"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167" fontId="8" fillId="0" borderId="1" xfId="1" applyNumberFormat="1" applyFont="1" applyFill="1" applyBorder="1" applyAlignment="1">
      <alignment horizontal="center" vertical="center"/>
    </xf>
    <xf numFmtId="0" fontId="1" fillId="0" borderId="0" xfId="0" applyFont="1"/>
    <xf numFmtId="165" fontId="10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7" fontId="11" fillId="5" borderId="1" xfId="0" applyNumberFormat="1" applyFont="1" applyFill="1" applyBorder="1" applyAlignment="1">
      <alignment horizontal="center"/>
    </xf>
    <xf numFmtId="167" fontId="10" fillId="5" borderId="1" xfId="0" applyNumberFormat="1" applyFont="1" applyFill="1" applyBorder="1" applyAlignment="1">
      <alignment horizontal="center"/>
    </xf>
    <xf numFmtId="167" fontId="10" fillId="5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/>
    </xf>
    <xf numFmtId="167" fontId="12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4" borderId="1" xfId="0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6" fontId="7" fillId="6" borderId="2" xfId="0" applyNumberFormat="1" applyFont="1" applyFill="1" applyBorder="1" applyAlignment="1">
      <alignment horizontal="center" vertical="center"/>
    </xf>
    <xf numFmtId="166" fontId="7" fillId="6" borderId="3" xfId="0" applyNumberFormat="1" applyFont="1" applyFill="1" applyBorder="1" applyAlignment="1">
      <alignment horizontal="center" vertical="center"/>
    </xf>
    <xf numFmtId="167" fontId="7" fillId="6" borderId="1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9" fontId="19" fillId="0" borderId="0" xfId="2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8" fontId="21" fillId="0" borderId="1" xfId="0" applyNumberFormat="1" applyFont="1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3">
    <cellStyle name="Excel Built-in Normal 2" xfId="1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'ROI Statement'!$B$3:$B$9</c:f>
              <c:numCache>
                <c:formatCode>#,##0</c:formatCode>
                <c:ptCount val="7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'ROI Statement'!$C$3:$C$9</c:f>
              <c:numCache>
                <c:formatCode>General</c:formatCode>
                <c:ptCount val="7"/>
                <c:pt idx="0">
                  <c:v>85042</c:v>
                </c:pt>
                <c:pt idx="1">
                  <c:v>105720</c:v>
                </c:pt>
                <c:pt idx="2">
                  <c:v>105795</c:v>
                </c:pt>
                <c:pt idx="3">
                  <c:v>150579</c:v>
                </c:pt>
                <c:pt idx="4">
                  <c:v>147454</c:v>
                </c:pt>
                <c:pt idx="5">
                  <c:v>181784</c:v>
                </c:pt>
                <c:pt idx="6">
                  <c:v>23677</c:v>
                </c:pt>
              </c:numCache>
            </c:numRef>
          </c:val>
        </c:ser>
        <c:axId val="49468544"/>
        <c:axId val="51804032"/>
      </c:barChart>
      <c:catAx>
        <c:axId val="49468544"/>
        <c:scaling>
          <c:orientation val="minMax"/>
        </c:scaling>
        <c:axPos val="b"/>
        <c:majorTickMark val="none"/>
        <c:tickLblPos val="nextTo"/>
        <c:crossAx val="51804032"/>
        <c:crosses val="autoZero"/>
        <c:auto val="1"/>
        <c:lblAlgn val="ctr"/>
        <c:lblOffset val="100"/>
      </c:catAx>
      <c:valAx>
        <c:axId val="5180403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49468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8"/>
  <c:chart>
    <c:title>
      <c:layout>
        <c:manualLayout>
          <c:xMode val="edge"/>
          <c:yMode val="edge"/>
          <c:x val="0.38655092080432107"/>
          <c:y val="0.65906210392902409"/>
        </c:manualLayout>
      </c:layout>
    </c:title>
    <c:plotArea>
      <c:layout>
        <c:manualLayout>
          <c:layoutTarget val="inner"/>
          <c:xMode val="edge"/>
          <c:yMode val="edge"/>
          <c:x val="8.8154269972451869E-3"/>
          <c:y val="1.5082582357813644E-2"/>
          <c:w val="0.97575757575757571"/>
          <c:h val="0.83545802021895554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9504132231404973E-2"/>
                  <c:y val="-6.5906210392902412E-2"/>
                </c:manualLayout>
              </c:layout>
              <c:showVal val="1"/>
            </c:dLbl>
            <c:dLbl>
              <c:idx val="1"/>
              <c:layout>
                <c:manualLayout>
                  <c:x val="-6.6115702479338859E-2"/>
                  <c:y val="-9.1254752851711071E-2"/>
                </c:manualLayout>
              </c:layout>
              <c:showVal val="1"/>
            </c:dLbl>
            <c:dLbl>
              <c:idx val="2"/>
              <c:layout>
                <c:manualLayout>
                  <c:x val="-3.5261707988980727E-2"/>
                  <c:y val="-9.125475285171103E-2"/>
                </c:manualLayout>
              </c:layout>
              <c:showVal val="1"/>
            </c:dLbl>
            <c:dLbl>
              <c:idx val="3"/>
              <c:layout>
                <c:manualLayout>
                  <c:x val="-4.8484848484848485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4.6280991735537194E-2"/>
                  <c:y val="9.125475285171103E-2"/>
                </c:manualLayout>
              </c:layout>
              <c:showVal val="1"/>
            </c:dLbl>
            <c:dLbl>
              <c:idx val="5"/>
              <c:layout>
                <c:manualLayout>
                  <c:x val="-6.6115702479338859E-3"/>
                  <c:y val="-5.5766793409378991E-2"/>
                </c:manualLayout>
              </c:layout>
              <c:showVal val="1"/>
            </c:dLbl>
            <c:dLbl>
              <c:idx val="6"/>
              <c:layout>
                <c:manualLayout>
                  <c:x val="-1.3223140495867777E-2"/>
                  <c:y val="-9.632446134347282E-2"/>
                </c:manualLayout>
              </c:layout>
              <c:showVal val="1"/>
            </c:dLbl>
            <c:txPr>
              <a:bodyPr/>
              <a:lstStyle/>
              <a:p>
                <a:pPr>
                  <a:defRPr sz="104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Statement'!$A$3:$A$9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'ROI Statement'!$D$3:$D$9</c:f>
              <c:numCache>
                <c:formatCode>0%</c:formatCode>
                <c:ptCount val="7"/>
                <c:pt idx="0">
                  <c:v>0.85041999999999995</c:v>
                </c:pt>
                <c:pt idx="1">
                  <c:v>1.0571999999999999</c:v>
                </c:pt>
                <c:pt idx="2">
                  <c:v>1.0579499999999999</c:v>
                </c:pt>
                <c:pt idx="3">
                  <c:v>1.50579</c:v>
                </c:pt>
                <c:pt idx="4">
                  <c:v>1.47454</c:v>
                </c:pt>
                <c:pt idx="5">
                  <c:v>1.8178399999999999</c:v>
                </c:pt>
                <c:pt idx="6">
                  <c:v>0.23677000000000001</c:v>
                </c:pt>
              </c:numCache>
            </c:numRef>
          </c:val>
        </c:ser>
        <c:dLbls>
          <c:showVal val="1"/>
        </c:dLbls>
        <c:marker val="1"/>
        <c:axId val="68383104"/>
        <c:axId val="68384640"/>
      </c:lineChart>
      <c:catAx>
        <c:axId val="68383104"/>
        <c:scaling>
          <c:orientation val="minMax"/>
        </c:scaling>
        <c:axPos val="b"/>
        <c:majorTickMark val="none"/>
        <c:tickLblPos val="nextTo"/>
        <c:crossAx val="68384640"/>
        <c:crosses val="autoZero"/>
        <c:auto val="1"/>
        <c:lblAlgn val="ctr"/>
        <c:lblOffset val="100"/>
      </c:catAx>
      <c:valAx>
        <c:axId val="68384640"/>
        <c:scaling>
          <c:orientation val="minMax"/>
        </c:scaling>
        <c:delete val="1"/>
        <c:axPos val="l"/>
        <c:numFmt formatCode="0%" sourceLinked="1"/>
        <c:tickLblPos val="nextTo"/>
        <c:crossAx val="6838310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152781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10</xdr:row>
      <xdr:rowOff>47624</xdr:rowOff>
    </xdr:from>
    <xdr:to>
      <xdr:col>5</xdr:col>
      <xdr:colOff>219075</xdr:colOff>
      <xdr:row>23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466724</xdr:colOff>
      <xdr:row>9</xdr:row>
      <xdr:rowOff>47624</xdr:rowOff>
    </xdr:from>
    <xdr:to>
      <xdr:col>15</xdr:col>
      <xdr:colOff>133349</xdr:colOff>
      <xdr:row>22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>
      <selection activeCell="C3" sqref="C3:D3"/>
    </sheetView>
  </sheetViews>
  <sheetFormatPr defaultRowHeight="15"/>
  <cols>
    <col min="1" max="1" width="19.28515625" customWidth="1"/>
    <col min="2" max="2" width="28" customWidth="1"/>
    <col min="3" max="3" width="11" customWidth="1"/>
    <col min="4" max="4" width="9.5703125" customWidth="1"/>
    <col min="5" max="7" width="11.140625" customWidth="1"/>
    <col min="8" max="9" width="14.28515625" customWidth="1"/>
    <col min="10" max="10" width="12.7109375" customWidth="1"/>
    <col min="11" max="11" width="15.5703125" customWidth="1"/>
  </cols>
  <sheetData>
    <row r="1" spans="1:11" ht="5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1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4.75" customHeight="1">
      <c r="A3" s="46" t="s">
        <v>9</v>
      </c>
      <c r="B3" s="47"/>
      <c r="C3" s="48" t="s">
        <v>128</v>
      </c>
      <c r="D3" s="49"/>
      <c r="E3" s="1"/>
      <c r="F3" s="1"/>
      <c r="G3" s="1"/>
      <c r="H3" s="1"/>
      <c r="I3" s="2"/>
      <c r="J3" s="1"/>
      <c r="K3" s="1"/>
    </row>
    <row r="4" spans="1:11" ht="31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10</v>
      </c>
      <c r="G4" s="4" t="s">
        <v>11</v>
      </c>
      <c r="H4" s="41" t="s">
        <v>6</v>
      </c>
      <c r="I4" s="42"/>
      <c r="J4" s="5" t="s">
        <v>7</v>
      </c>
      <c r="K4" s="4" t="s">
        <v>12</v>
      </c>
    </row>
    <row r="5" spans="1:11" s="22" customFormat="1" ht="18" customHeight="1">
      <c r="A5" s="17">
        <v>43328</v>
      </c>
      <c r="B5" s="35" t="s">
        <v>129</v>
      </c>
      <c r="C5" s="36">
        <v>18000</v>
      </c>
      <c r="D5" s="35" t="s">
        <v>13</v>
      </c>
      <c r="E5" s="37">
        <v>1.95</v>
      </c>
      <c r="F5" s="37">
        <v>2.15</v>
      </c>
      <c r="G5" s="37"/>
      <c r="H5" s="38">
        <f>(IF(D5="SHORT",E5-F5,IF(D5="LONG",F5-E5)))*C5</f>
        <v>3599.9999999999991</v>
      </c>
      <c r="I5" s="20"/>
      <c r="J5" s="39">
        <f>(H5+I5)/C5</f>
        <v>0.19999999999999996</v>
      </c>
      <c r="K5" s="40">
        <f t="shared" ref="K5" si="0">SUM(H5:I5)</f>
        <v>3599.9999999999991</v>
      </c>
    </row>
    <row r="6" spans="1:11" s="22" customFormat="1">
      <c r="A6" s="17">
        <v>43322</v>
      </c>
      <c r="B6" s="23" t="s">
        <v>115</v>
      </c>
      <c r="C6" s="18">
        <v>12000</v>
      </c>
      <c r="D6" s="18" t="s">
        <v>13</v>
      </c>
      <c r="E6" s="18">
        <v>1.3</v>
      </c>
      <c r="F6" s="18">
        <v>1.65</v>
      </c>
      <c r="G6" s="18"/>
      <c r="H6" s="19">
        <f t="shared" ref="H6:H7" si="1">(IF(D6="SHORT",E6-F6,IF(D6="LONG",F6-E6)))*C6</f>
        <v>4199.9999999999982</v>
      </c>
      <c r="I6" s="20"/>
      <c r="J6" s="20">
        <f t="shared" ref="J6:J7" si="2">(I6+H6)/C6</f>
        <v>0.34999999999999987</v>
      </c>
      <c r="K6" s="21">
        <f t="shared" ref="K6:K7" si="3">J6*C6</f>
        <v>4199.9999999999982</v>
      </c>
    </row>
    <row r="7" spans="1:11" s="22" customFormat="1">
      <c r="A7" s="17">
        <v>43322</v>
      </c>
      <c r="B7" s="23" t="s">
        <v>114</v>
      </c>
      <c r="C7" s="18">
        <v>2100</v>
      </c>
      <c r="D7" s="18" t="s">
        <v>13</v>
      </c>
      <c r="E7" s="18">
        <v>19.25</v>
      </c>
      <c r="F7" s="18">
        <v>22</v>
      </c>
      <c r="G7" s="18"/>
      <c r="H7" s="19">
        <f t="shared" si="1"/>
        <v>5775</v>
      </c>
      <c r="I7" s="20"/>
      <c r="J7" s="20">
        <f t="shared" si="2"/>
        <v>2.75</v>
      </c>
      <c r="K7" s="21">
        <f t="shared" si="3"/>
        <v>5775</v>
      </c>
    </row>
    <row r="8" spans="1:11" s="22" customFormat="1">
      <c r="A8" s="17">
        <v>43321</v>
      </c>
      <c r="B8" s="23" t="s">
        <v>113</v>
      </c>
      <c r="C8" s="18">
        <v>3750</v>
      </c>
      <c r="D8" s="18" t="s">
        <v>13</v>
      </c>
      <c r="E8" s="18">
        <v>20.5</v>
      </c>
      <c r="F8" s="18">
        <v>18.25</v>
      </c>
      <c r="G8" s="18"/>
      <c r="H8" s="19">
        <f t="shared" ref="H8" si="4">(IF(D8="SHORT",E8-F8,IF(D8="LONG",F8-E8)))*C8</f>
        <v>-8437.5</v>
      </c>
      <c r="I8" s="20"/>
      <c r="J8" s="20">
        <f t="shared" ref="J8" si="5">(I8+H8)/C8</f>
        <v>-2.25</v>
      </c>
      <c r="K8" s="21">
        <f t="shared" ref="K8" si="6">J8*C8</f>
        <v>-8437.5</v>
      </c>
    </row>
    <row r="9" spans="1:11" s="22" customFormat="1">
      <c r="A9" s="17">
        <v>43319</v>
      </c>
      <c r="B9" s="23" t="s">
        <v>112</v>
      </c>
      <c r="C9" s="18">
        <v>2700</v>
      </c>
      <c r="D9" s="18" t="s">
        <v>13</v>
      </c>
      <c r="E9" s="18">
        <v>21</v>
      </c>
      <c r="F9" s="18">
        <v>19.2</v>
      </c>
      <c r="G9" s="18"/>
      <c r="H9" s="19">
        <f t="shared" ref="H9" si="7">(IF(D9="SHORT",E9-F9,IF(D9="LONG",F9-E9)))*C9</f>
        <v>-4860.0000000000018</v>
      </c>
      <c r="I9" s="20"/>
      <c r="J9" s="20">
        <f t="shared" ref="J9" si="8">(I9+H9)/C9</f>
        <v>-1.8000000000000007</v>
      </c>
      <c r="K9" s="21">
        <f t="shared" ref="K9" si="9">J9*C9</f>
        <v>-4860.0000000000018</v>
      </c>
    </row>
    <row r="10" spans="1:11" s="22" customFormat="1">
      <c r="A10" s="17">
        <v>43314</v>
      </c>
      <c r="B10" s="18" t="s">
        <v>108</v>
      </c>
      <c r="C10" s="18">
        <v>6750</v>
      </c>
      <c r="D10" s="18" t="s">
        <v>13</v>
      </c>
      <c r="E10" s="18">
        <v>9.6999999999999993</v>
      </c>
      <c r="F10" s="18">
        <v>10.6</v>
      </c>
      <c r="G10" s="18"/>
      <c r="H10" s="19">
        <f t="shared" ref="H10" si="10">(IF(D10="SHORT",E10-F10,IF(D10="LONG",F10-E10)))*C10</f>
        <v>6075.0000000000027</v>
      </c>
      <c r="I10" s="20"/>
      <c r="J10" s="20">
        <f t="shared" ref="J10" si="11">(I10+H10)/C10</f>
        <v>0.90000000000000036</v>
      </c>
      <c r="K10" s="21">
        <f t="shared" ref="K10" si="12">J10*C10</f>
        <v>6075.0000000000027</v>
      </c>
    </row>
    <row r="11" spans="1:11" s="11" customFormat="1">
      <c r="A11" s="6">
        <v>43313</v>
      </c>
      <c r="B11" s="7" t="s">
        <v>111</v>
      </c>
      <c r="C11" s="7">
        <v>4500</v>
      </c>
      <c r="D11" s="7" t="s">
        <v>13</v>
      </c>
      <c r="E11" s="7">
        <v>5.9</v>
      </c>
      <c r="F11" s="7">
        <v>7.65</v>
      </c>
      <c r="G11" s="7">
        <v>9.75</v>
      </c>
      <c r="H11" s="8">
        <f t="shared" ref="H11" si="13">(IF(D11="SHORT",E11-F11,IF(D11="LONG",F11-E11)))*C11</f>
        <v>7875</v>
      </c>
      <c r="I11" s="9">
        <f t="shared" ref="I11" si="14">(IF(D11="SHORT",IF(G11="",0,F11-G11),IF(D11="LONG",IF(G11="",0,G11-F11))))*C11</f>
        <v>9449.9999999999982</v>
      </c>
      <c r="J11" s="9">
        <f t="shared" ref="J11" si="15">(I11+H11)/C11</f>
        <v>3.85</v>
      </c>
      <c r="K11" s="10">
        <f t="shared" ref="K11" si="16">J11*C11</f>
        <v>17325</v>
      </c>
    </row>
    <row r="12" spans="1:11" ht="15.75">
      <c r="A12" s="26"/>
      <c r="B12" s="27"/>
      <c r="C12" s="27"/>
      <c r="D12" s="27"/>
      <c r="E12" s="27"/>
      <c r="F12" s="27"/>
      <c r="G12" s="27"/>
      <c r="H12" s="28"/>
      <c r="I12" s="29"/>
      <c r="J12" s="30"/>
      <c r="K12" s="27"/>
    </row>
    <row r="13" spans="1:11" s="22" customFormat="1">
      <c r="A13" s="17">
        <v>43312</v>
      </c>
      <c r="B13" s="18" t="s">
        <v>110</v>
      </c>
      <c r="C13" s="18">
        <v>1500</v>
      </c>
      <c r="D13" s="18" t="s">
        <v>13</v>
      </c>
      <c r="E13" s="18">
        <v>22</v>
      </c>
      <c r="F13" s="18">
        <v>19.5</v>
      </c>
      <c r="G13" s="18"/>
      <c r="H13" s="19">
        <f t="shared" ref="H13" si="17">(IF(D13="SHORT",E13-F13,IF(D13="LONG",F13-E13)))*C13</f>
        <v>-3750</v>
      </c>
      <c r="I13" s="20"/>
      <c r="J13" s="20">
        <f t="shared" ref="J13" si="18">(I13+H13)/C13</f>
        <v>-2.5</v>
      </c>
      <c r="K13" s="21">
        <f t="shared" ref="K13" si="19">J13*C13</f>
        <v>-3750</v>
      </c>
    </row>
    <row r="14" spans="1:11" s="11" customFormat="1">
      <c r="A14" s="6">
        <v>43311</v>
      </c>
      <c r="B14" s="7" t="s">
        <v>109</v>
      </c>
      <c r="C14" s="7">
        <v>5100</v>
      </c>
      <c r="D14" s="7" t="s">
        <v>13</v>
      </c>
      <c r="E14" s="7">
        <v>10.8</v>
      </c>
      <c r="F14" s="7">
        <v>12.3</v>
      </c>
      <c r="G14" s="7">
        <v>14.05</v>
      </c>
      <c r="H14" s="8">
        <f t="shared" ref="H14" si="20">(IF(D14="SHORT",E14-F14,IF(D14="LONG",F14-E14)))*C14</f>
        <v>7650</v>
      </c>
      <c r="I14" s="9">
        <f t="shared" ref="I14" si="21">(IF(D14="SHORT",IF(G14="",0,F14-G14),IF(D14="LONG",IF(G14="",0,G14-F14))))*C14</f>
        <v>8925</v>
      </c>
      <c r="J14" s="9">
        <f t="shared" ref="J14" si="22">(I14+H14)/C14</f>
        <v>3.25</v>
      </c>
      <c r="K14" s="10">
        <f t="shared" ref="K14" si="23">J14*C14</f>
        <v>16575</v>
      </c>
    </row>
    <row r="15" spans="1:11" s="11" customFormat="1">
      <c r="A15" s="6">
        <v>43308</v>
      </c>
      <c r="B15" s="7" t="s">
        <v>108</v>
      </c>
      <c r="C15" s="7">
        <v>6750</v>
      </c>
      <c r="D15" s="7" t="s">
        <v>13</v>
      </c>
      <c r="E15" s="7">
        <v>9.4499999999999993</v>
      </c>
      <c r="F15" s="7">
        <v>10.25</v>
      </c>
      <c r="G15" s="7">
        <v>11.5</v>
      </c>
      <c r="H15" s="8">
        <f t="shared" ref="H15" si="24">(IF(D15="SHORT",E15-F15,IF(D15="LONG",F15-E15)))*C15</f>
        <v>5400.0000000000045</v>
      </c>
      <c r="I15" s="9">
        <f t="shared" ref="I15" si="25">(IF(D15="SHORT",IF(G15="",0,F15-G15),IF(D15="LONG",IF(G15="",0,G15-F15))))*C15</f>
        <v>8437.5</v>
      </c>
      <c r="J15" s="9">
        <f t="shared" ref="J15" si="26">(I15+H15)/C15</f>
        <v>2.0500000000000007</v>
      </c>
      <c r="K15" s="10">
        <f t="shared" ref="K15" si="27">J15*C15</f>
        <v>13837.500000000005</v>
      </c>
    </row>
    <row r="16" spans="1:11" s="11" customFormat="1">
      <c r="A16" s="6">
        <v>43307</v>
      </c>
      <c r="B16" s="7" t="s">
        <v>107</v>
      </c>
      <c r="C16" s="7">
        <v>12000</v>
      </c>
      <c r="D16" s="7" t="s">
        <v>13</v>
      </c>
      <c r="E16" s="7">
        <v>3.9</v>
      </c>
      <c r="F16" s="7">
        <v>4.6500000000000004</v>
      </c>
      <c r="G16" s="7">
        <v>5.75</v>
      </c>
      <c r="H16" s="8">
        <f t="shared" ref="H16:H17" si="28">(IF(D16="SHORT",E16-F16,IF(D16="LONG",F16-E16)))*C16</f>
        <v>9000.0000000000055</v>
      </c>
      <c r="I16" s="9">
        <f t="shared" ref="I16:I17" si="29">(IF(D16="SHORT",IF(G16="",0,F16-G16),IF(D16="LONG",IF(G16="",0,G16-F16))))*C16</f>
        <v>13199.999999999996</v>
      </c>
      <c r="J16" s="9">
        <f t="shared" ref="J16:J17" si="30">(I16+H16)/C16</f>
        <v>1.85</v>
      </c>
      <c r="K16" s="10">
        <f t="shared" ref="K16:K17" si="31">J16*C16</f>
        <v>22200</v>
      </c>
    </row>
    <row r="17" spans="1:11" s="11" customFormat="1">
      <c r="A17" s="6">
        <v>43307</v>
      </c>
      <c r="B17" s="7" t="s">
        <v>106</v>
      </c>
      <c r="C17" s="7">
        <v>7500</v>
      </c>
      <c r="D17" s="7" t="s">
        <v>13</v>
      </c>
      <c r="E17" s="7">
        <v>10.85</v>
      </c>
      <c r="F17" s="7">
        <v>11.85</v>
      </c>
      <c r="G17" s="7">
        <v>13.35</v>
      </c>
      <c r="H17" s="8">
        <f t="shared" si="28"/>
        <v>7500</v>
      </c>
      <c r="I17" s="9">
        <f t="shared" si="29"/>
        <v>11250</v>
      </c>
      <c r="J17" s="9">
        <f t="shared" si="30"/>
        <v>2.5</v>
      </c>
      <c r="K17" s="10">
        <f t="shared" si="31"/>
        <v>18750</v>
      </c>
    </row>
    <row r="18" spans="1:11" s="11" customFormat="1">
      <c r="A18" s="6">
        <v>43305</v>
      </c>
      <c r="B18" s="7" t="s">
        <v>105</v>
      </c>
      <c r="C18" s="7">
        <v>8001</v>
      </c>
      <c r="D18" s="7" t="s">
        <v>13</v>
      </c>
      <c r="E18" s="7">
        <v>1.7</v>
      </c>
      <c r="F18" s="7">
        <v>2.5499999999999998</v>
      </c>
      <c r="G18" s="7">
        <v>3.8</v>
      </c>
      <c r="H18" s="8">
        <f t="shared" ref="H18" si="32">(IF(D18="SHORT",E18-F18,IF(D18="LONG",F18-E18)))*C18</f>
        <v>6800.8499999999985</v>
      </c>
      <c r="I18" s="9">
        <f t="shared" ref="I18" si="33">(IF(D18="SHORT",IF(G18="",0,F18-G18),IF(D18="LONG",IF(G18="",0,G18-F18))))*C18</f>
        <v>10001.25</v>
      </c>
      <c r="J18" s="9">
        <f t="shared" ref="J18" si="34">(I18+H18)/C18</f>
        <v>2.0999999999999996</v>
      </c>
      <c r="K18" s="10">
        <f t="shared" ref="K18" si="35">J18*C18</f>
        <v>16802.099999999999</v>
      </c>
    </row>
    <row r="19" spans="1:11" s="11" customFormat="1">
      <c r="A19" s="6">
        <v>43304</v>
      </c>
      <c r="B19" s="7" t="s">
        <v>104</v>
      </c>
      <c r="C19" s="7">
        <v>1800</v>
      </c>
      <c r="D19" s="7" t="s">
        <v>13</v>
      </c>
      <c r="E19" s="7">
        <v>12.2</v>
      </c>
      <c r="F19" s="7">
        <v>14.7</v>
      </c>
      <c r="G19" s="7">
        <v>17.75</v>
      </c>
      <c r="H19" s="8">
        <f t="shared" ref="H19" si="36">(IF(D19="SHORT",E19-F19,IF(D19="LONG",F19-E19)))*C19</f>
        <v>4500</v>
      </c>
      <c r="I19" s="9">
        <f t="shared" ref="I19" si="37">(IF(D19="SHORT",IF(G19="",0,F19-G19),IF(D19="LONG",IF(G19="",0,G19-F19))))*C19</f>
        <v>5490.0000000000009</v>
      </c>
      <c r="J19" s="9">
        <f t="shared" ref="J19" si="38">(I19+H19)/C19</f>
        <v>5.55</v>
      </c>
      <c r="K19" s="10">
        <f t="shared" ref="K19" si="39">J19*C19</f>
        <v>9990</v>
      </c>
    </row>
    <row r="20" spans="1:11" s="22" customFormat="1">
      <c r="A20" s="17">
        <v>43301</v>
      </c>
      <c r="B20" s="23" t="s">
        <v>103</v>
      </c>
      <c r="C20" s="18">
        <v>6000</v>
      </c>
      <c r="D20" s="18" t="s">
        <v>13</v>
      </c>
      <c r="E20" s="18">
        <v>5.7</v>
      </c>
      <c r="F20" s="18">
        <v>4.6500000000000004</v>
      </c>
      <c r="G20" s="18"/>
      <c r="H20" s="19">
        <f t="shared" ref="H20" si="40">(IF(D20="SHORT",E20-F20,IF(D20="LONG",F20-E20)))*C20</f>
        <v>-6299.9999999999991</v>
      </c>
      <c r="I20" s="20"/>
      <c r="J20" s="20">
        <f t="shared" ref="J20" si="41">(I20+H20)/C20</f>
        <v>-1.0499999999999998</v>
      </c>
      <c r="K20" s="21">
        <f t="shared" ref="K20" si="42">J20*C20</f>
        <v>-6299.9999999999991</v>
      </c>
    </row>
    <row r="21" spans="1:11" s="22" customFormat="1">
      <c r="A21" s="17">
        <v>43300</v>
      </c>
      <c r="B21" s="23" t="s">
        <v>102</v>
      </c>
      <c r="C21" s="18">
        <v>6300</v>
      </c>
      <c r="D21" s="18" t="s">
        <v>13</v>
      </c>
      <c r="E21" s="18">
        <v>1.4</v>
      </c>
      <c r="F21" s="18">
        <v>2</v>
      </c>
      <c r="G21" s="18"/>
      <c r="H21" s="19">
        <f t="shared" ref="H21" si="43">(IF(D21="SHORT",E21-F21,IF(D21="LONG",F21-E21)))*C21</f>
        <v>3780.0000000000005</v>
      </c>
      <c r="I21" s="20"/>
      <c r="J21" s="20">
        <f t="shared" ref="J21" si="44">(I21+H21)/C21</f>
        <v>0.60000000000000009</v>
      </c>
      <c r="K21" s="21">
        <f t="shared" ref="K21" si="45">J21*C21</f>
        <v>3780.0000000000005</v>
      </c>
    </row>
    <row r="22" spans="1:11" s="22" customFormat="1">
      <c r="A22" s="17">
        <v>43299</v>
      </c>
      <c r="B22" s="23" t="s">
        <v>101</v>
      </c>
      <c r="C22" s="18">
        <v>7500</v>
      </c>
      <c r="D22" s="18" t="s">
        <v>13</v>
      </c>
      <c r="E22" s="18">
        <v>7.8</v>
      </c>
      <c r="F22" s="18">
        <v>10</v>
      </c>
      <c r="G22" s="18"/>
      <c r="H22" s="19">
        <f t="shared" ref="H22" si="46">(IF(D22="SHORT",E22-F22,IF(D22="LONG",F22-E22)))*C22</f>
        <v>16500</v>
      </c>
      <c r="I22" s="20"/>
      <c r="J22" s="20">
        <f t="shared" ref="J22" si="47">(I22+H22)/C22</f>
        <v>2.2000000000000002</v>
      </c>
      <c r="K22" s="21">
        <f t="shared" ref="K22" si="48">J22*C22</f>
        <v>16500</v>
      </c>
    </row>
    <row r="23" spans="1:11" s="11" customFormat="1">
      <c r="A23" s="6">
        <v>43298</v>
      </c>
      <c r="B23" s="7" t="s">
        <v>100</v>
      </c>
      <c r="C23" s="7">
        <v>9000</v>
      </c>
      <c r="D23" s="7" t="s">
        <v>13</v>
      </c>
      <c r="E23" s="7">
        <v>2.8</v>
      </c>
      <c r="F23" s="7">
        <v>3.75</v>
      </c>
      <c r="G23" s="7">
        <v>5</v>
      </c>
      <c r="H23" s="8">
        <f t="shared" ref="H23" si="49">(IF(D23="SHORT",E23-F23,IF(D23="LONG",F23-E23)))*C23</f>
        <v>8550.0000000000018</v>
      </c>
      <c r="I23" s="9">
        <f t="shared" ref="I23" si="50">(IF(D23="SHORT",IF(G23="",0,F23-G23),IF(D23="LONG",IF(G23="",0,G23-F23))))*C23</f>
        <v>11250</v>
      </c>
      <c r="J23" s="9">
        <f t="shared" ref="J23" si="51">(I23+H23)/C23</f>
        <v>2.2000000000000002</v>
      </c>
      <c r="K23" s="10">
        <f t="shared" ref="K23" si="52">J23*C23</f>
        <v>19800</v>
      </c>
    </row>
    <row r="24" spans="1:11" s="22" customFormat="1">
      <c r="A24" s="17">
        <v>43297</v>
      </c>
      <c r="B24" s="23" t="s">
        <v>98</v>
      </c>
      <c r="C24" s="18">
        <v>3000</v>
      </c>
      <c r="D24" s="18" t="s">
        <v>13</v>
      </c>
      <c r="E24" s="18">
        <v>9.6999999999999993</v>
      </c>
      <c r="F24" s="18">
        <v>11.45</v>
      </c>
      <c r="G24" s="18"/>
      <c r="H24" s="19">
        <f t="shared" ref="H24:H25" si="53">(IF(D24="SHORT",E24-F24,IF(D24="LONG",F24-E24)))*C24</f>
        <v>5250</v>
      </c>
      <c r="I24" s="20"/>
      <c r="J24" s="20">
        <f t="shared" ref="J24:J25" si="54">(I24+H24)/C24</f>
        <v>1.75</v>
      </c>
      <c r="K24" s="21">
        <f t="shared" ref="K24:K25" si="55">J24*C24</f>
        <v>5250</v>
      </c>
    </row>
    <row r="25" spans="1:11" s="22" customFormat="1">
      <c r="A25" s="17">
        <v>43292</v>
      </c>
      <c r="B25" s="23" t="s">
        <v>99</v>
      </c>
      <c r="C25" s="18">
        <v>16000</v>
      </c>
      <c r="D25" s="18" t="s">
        <v>13</v>
      </c>
      <c r="E25" s="18">
        <v>2.9</v>
      </c>
      <c r="F25" s="18">
        <v>3.65</v>
      </c>
      <c r="G25" s="18"/>
      <c r="H25" s="19">
        <f t="shared" si="53"/>
        <v>12000</v>
      </c>
      <c r="I25" s="20"/>
      <c r="J25" s="20">
        <f t="shared" si="54"/>
        <v>0.75</v>
      </c>
      <c r="K25" s="21">
        <f t="shared" si="55"/>
        <v>12000</v>
      </c>
    </row>
    <row r="26" spans="1:11" s="22" customFormat="1">
      <c r="A26" s="17">
        <v>43291</v>
      </c>
      <c r="B26" s="23" t="s">
        <v>97</v>
      </c>
      <c r="C26" s="18">
        <v>24000</v>
      </c>
      <c r="D26" s="18" t="s">
        <v>13</v>
      </c>
      <c r="E26" s="18">
        <v>1.7</v>
      </c>
      <c r="F26" s="18">
        <v>1.8</v>
      </c>
      <c r="G26" s="18"/>
      <c r="H26" s="19">
        <f t="shared" ref="H26" si="56">(IF(D26="SHORT",E26-F26,IF(D26="LONG",F26-E26)))*C26</f>
        <v>2400.0000000000023</v>
      </c>
      <c r="I26" s="20"/>
      <c r="J26" s="20">
        <f t="shared" ref="J26" si="57">(I26+H26)/C26</f>
        <v>0.10000000000000009</v>
      </c>
      <c r="K26" s="21">
        <f t="shared" ref="K26" si="58">J26*C26</f>
        <v>2400.0000000000023</v>
      </c>
    </row>
    <row r="27" spans="1:11" s="11" customFormat="1">
      <c r="A27" s="6">
        <v>43285</v>
      </c>
      <c r="B27" s="7" t="s">
        <v>96</v>
      </c>
      <c r="C27" s="7">
        <v>8000</v>
      </c>
      <c r="D27" s="7" t="s">
        <v>13</v>
      </c>
      <c r="E27" s="7">
        <v>3</v>
      </c>
      <c r="F27" s="7">
        <v>3.75</v>
      </c>
      <c r="G27" s="7">
        <v>4.5999999999999996</v>
      </c>
      <c r="H27" s="8">
        <f t="shared" ref="H27" si="59">(IF(D27="SHORT",E27-F27,IF(D27="LONG",F27-E27)))*C27</f>
        <v>6000</v>
      </c>
      <c r="I27" s="9">
        <f t="shared" ref="I27" si="60">(IF(D27="SHORT",IF(G27="",0,F27-G27),IF(D27="LONG",IF(G27="",0,G27-F27))))*C27</f>
        <v>6799.9999999999973</v>
      </c>
      <c r="J27" s="9">
        <f t="shared" ref="J27" si="61">(I27+H27)/C27</f>
        <v>1.5999999999999996</v>
      </c>
      <c r="K27" s="10">
        <f t="shared" ref="K27" si="62">J27*C27</f>
        <v>12799.999999999996</v>
      </c>
    </row>
    <row r="28" spans="1:11" s="22" customFormat="1">
      <c r="A28" s="17">
        <v>43284</v>
      </c>
      <c r="B28" s="23" t="s">
        <v>95</v>
      </c>
      <c r="C28" s="18">
        <v>5100</v>
      </c>
      <c r="D28" s="18" t="s">
        <v>13</v>
      </c>
      <c r="E28" s="18">
        <v>7.9</v>
      </c>
      <c r="F28" s="18">
        <v>9.4</v>
      </c>
      <c r="G28" s="18"/>
      <c r="H28" s="19">
        <f t="shared" ref="H28" si="63">(IF(D28="SHORT",E28-F28,IF(D28="LONG",F28-E28)))*C28</f>
        <v>7650</v>
      </c>
      <c r="I28" s="20"/>
      <c r="J28" s="20">
        <f t="shared" ref="J28" si="64">(I28+H28)/C28</f>
        <v>1.5</v>
      </c>
      <c r="K28" s="21">
        <f t="shared" ref="K28" si="65">J28*C28</f>
        <v>7650</v>
      </c>
    </row>
    <row r="29" spans="1:11" s="22" customFormat="1">
      <c r="A29" s="17">
        <v>43283</v>
      </c>
      <c r="B29" s="23" t="s">
        <v>94</v>
      </c>
      <c r="C29" s="18">
        <v>18000</v>
      </c>
      <c r="D29" s="18" t="s">
        <v>13</v>
      </c>
      <c r="E29" s="18">
        <v>2</v>
      </c>
      <c r="F29" s="18">
        <v>2.75</v>
      </c>
      <c r="G29" s="18"/>
      <c r="H29" s="19">
        <f t="shared" ref="H29" si="66">(IF(D29="SHORT",E29-F29,IF(D29="LONG",F29-E29)))*C29</f>
        <v>13500</v>
      </c>
      <c r="I29" s="20"/>
      <c r="J29" s="20">
        <f t="shared" ref="J29" si="67">(I29+H29)/C29</f>
        <v>0.75</v>
      </c>
      <c r="K29" s="21">
        <f t="shared" ref="K29" si="68">J29*C29</f>
        <v>13500</v>
      </c>
    </row>
    <row r="30" spans="1:11" ht="15.75">
      <c r="A30" s="26"/>
      <c r="B30" s="27"/>
      <c r="C30" s="27"/>
      <c r="D30" s="27"/>
      <c r="E30" s="27"/>
      <c r="F30" s="27"/>
      <c r="G30" s="27"/>
      <c r="H30" s="28"/>
      <c r="I30" s="29"/>
      <c r="J30" s="30"/>
      <c r="K30" s="27"/>
    </row>
    <row r="31" spans="1:11" s="11" customFormat="1">
      <c r="A31" s="6">
        <v>43280</v>
      </c>
      <c r="B31" s="7" t="s">
        <v>93</v>
      </c>
      <c r="C31" s="7">
        <v>2250</v>
      </c>
      <c r="D31" s="7" t="s">
        <v>13</v>
      </c>
      <c r="E31" s="7">
        <v>26.75</v>
      </c>
      <c r="F31" s="7">
        <v>29.5</v>
      </c>
      <c r="G31" s="7">
        <v>33</v>
      </c>
      <c r="H31" s="8">
        <f t="shared" ref="H31" si="69">(IF(D31="SHORT",E31-F31,IF(D31="LONG",F31-E31)))*C31</f>
        <v>6187.5</v>
      </c>
      <c r="I31" s="9">
        <f t="shared" ref="I31" si="70">(IF(D31="SHORT",IF(G31="",0,F31-G31),IF(D31="LONG",IF(G31="",0,G31-F31))))*C31</f>
        <v>7875</v>
      </c>
      <c r="J31" s="9">
        <f t="shared" ref="J31" si="71">(I31+H31)/C31</f>
        <v>6.25</v>
      </c>
      <c r="K31" s="10">
        <f t="shared" ref="K31" si="72">J31*C31</f>
        <v>14062.5</v>
      </c>
    </row>
    <row r="32" spans="1:11" s="22" customFormat="1">
      <c r="A32" s="17">
        <v>43279</v>
      </c>
      <c r="B32" s="18" t="s">
        <v>92</v>
      </c>
      <c r="C32" s="18">
        <v>30000</v>
      </c>
      <c r="D32" s="18" t="s">
        <v>13</v>
      </c>
      <c r="E32" s="18">
        <v>2</v>
      </c>
      <c r="F32" s="18">
        <v>2.1</v>
      </c>
      <c r="G32" s="18"/>
      <c r="H32" s="19">
        <f t="shared" ref="H32:H33" si="73">(IF(D32="SHORT",E32-F32,IF(D32="LONG",F32-E32)))*C32</f>
        <v>3000.0000000000027</v>
      </c>
      <c r="I32" s="20"/>
      <c r="J32" s="20">
        <f t="shared" ref="J32:J33" si="74">(I32+H32)/C32</f>
        <v>0.10000000000000009</v>
      </c>
      <c r="K32" s="21">
        <f t="shared" ref="K32:K33" si="75">J32*C32</f>
        <v>3000.0000000000027</v>
      </c>
    </row>
    <row r="33" spans="1:11" s="11" customFormat="1">
      <c r="A33" s="6">
        <v>43279</v>
      </c>
      <c r="B33" s="7" t="s">
        <v>91</v>
      </c>
      <c r="C33" s="7">
        <v>4800</v>
      </c>
      <c r="D33" s="7" t="s">
        <v>13</v>
      </c>
      <c r="E33" s="7">
        <v>10.5</v>
      </c>
      <c r="F33" s="7">
        <v>11.75</v>
      </c>
      <c r="G33" s="7">
        <v>13.5</v>
      </c>
      <c r="H33" s="8">
        <f t="shared" si="73"/>
        <v>6000</v>
      </c>
      <c r="I33" s="9">
        <f t="shared" ref="I33" si="76">(IF(D33="SHORT",IF(G33="",0,F33-G33),IF(D33="LONG",IF(G33="",0,G33-F33))))*C33</f>
        <v>8400</v>
      </c>
      <c r="J33" s="9">
        <f t="shared" si="74"/>
        <v>3</v>
      </c>
      <c r="K33" s="10">
        <f t="shared" si="75"/>
        <v>14400</v>
      </c>
    </row>
    <row r="34" spans="1:11" s="22" customFormat="1">
      <c r="A34" s="17">
        <v>43278</v>
      </c>
      <c r="B34" s="23" t="s">
        <v>90</v>
      </c>
      <c r="C34" s="23">
        <v>1800</v>
      </c>
      <c r="D34" s="18" t="s">
        <v>13</v>
      </c>
      <c r="E34" s="18">
        <v>2.2000000000000002</v>
      </c>
      <c r="F34" s="18">
        <v>3.15</v>
      </c>
      <c r="G34" s="18"/>
      <c r="H34" s="19">
        <f t="shared" ref="H34" si="77">(IF(D34="SHORT",E34-F34,IF(D34="LONG",F34-E34)))*C34</f>
        <v>1709.9999999999995</v>
      </c>
      <c r="I34" s="20"/>
      <c r="J34" s="20">
        <f t="shared" ref="J34" si="78">(I34+H34)/C34</f>
        <v>0.94999999999999973</v>
      </c>
      <c r="K34" s="21">
        <f t="shared" ref="K34" si="79">J34*C34</f>
        <v>1709.9999999999995</v>
      </c>
    </row>
    <row r="35" spans="1:11" s="22" customFormat="1">
      <c r="A35" s="17">
        <v>43276</v>
      </c>
      <c r="B35" s="23" t="s">
        <v>89</v>
      </c>
      <c r="C35" s="23">
        <v>36000</v>
      </c>
      <c r="D35" s="18" t="s">
        <v>13</v>
      </c>
      <c r="E35" s="18">
        <v>0.4</v>
      </c>
      <c r="F35" s="18">
        <v>0.9</v>
      </c>
      <c r="G35" s="18"/>
      <c r="H35" s="19">
        <f t="shared" ref="H35" si="80">(IF(D35="SHORT",E35-F35,IF(D35="LONG",F35-E35)))*C35</f>
        <v>18000</v>
      </c>
      <c r="I35" s="20"/>
      <c r="J35" s="20">
        <f t="shared" ref="J35" si="81">(I35+H35)/C35</f>
        <v>0.5</v>
      </c>
      <c r="K35" s="21">
        <f t="shared" ref="K35" si="82">J35*C35</f>
        <v>18000</v>
      </c>
    </row>
    <row r="36" spans="1:11" s="22" customFormat="1">
      <c r="A36" s="17">
        <v>43273</v>
      </c>
      <c r="B36" s="23" t="s">
        <v>44</v>
      </c>
      <c r="C36" s="23">
        <v>12000</v>
      </c>
      <c r="D36" s="18" t="s">
        <v>13</v>
      </c>
      <c r="E36" s="18">
        <v>0.5</v>
      </c>
      <c r="F36" s="18">
        <v>0.55000000000000004</v>
      </c>
      <c r="G36" s="18"/>
      <c r="H36" s="19">
        <f t="shared" ref="H36:H37" si="83">(IF(D36="SHORT",E36-F36,IF(D36="LONG",F36-E36)))*C36</f>
        <v>600.00000000000057</v>
      </c>
      <c r="I36" s="20"/>
      <c r="J36" s="20">
        <f t="shared" ref="J36:J37" si="84">(I36+H36)/C36</f>
        <v>5.0000000000000044E-2</v>
      </c>
      <c r="K36" s="21">
        <f t="shared" ref="K36:K37" si="85">J36*C36</f>
        <v>600.00000000000057</v>
      </c>
    </row>
    <row r="37" spans="1:11" s="22" customFormat="1">
      <c r="A37" s="17">
        <v>43273</v>
      </c>
      <c r="B37" s="23" t="s">
        <v>88</v>
      </c>
      <c r="C37" s="23">
        <v>14850</v>
      </c>
      <c r="D37" s="18" t="s">
        <v>13</v>
      </c>
      <c r="E37" s="18">
        <v>0.7</v>
      </c>
      <c r="F37" s="18">
        <v>0.85</v>
      </c>
      <c r="G37" s="18"/>
      <c r="H37" s="19">
        <f t="shared" si="83"/>
        <v>2227.5000000000005</v>
      </c>
      <c r="I37" s="20"/>
      <c r="J37" s="20">
        <f t="shared" si="84"/>
        <v>0.15000000000000002</v>
      </c>
      <c r="K37" s="21">
        <f t="shared" si="85"/>
        <v>2227.5000000000005</v>
      </c>
    </row>
    <row r="38" spans="1:11" s="22" customFormat="1">
      <c r="A38" s="17">
        <v>43272</v>
      </c>
      <c r="B38" s="23" t="s">
        <v>87</v>
      </c>
      <c r="C38" s="23">
        <v>8001</v>
      </c>
      <c r="D38" s="18" t="s">
        <v>13</v>
      </c>
      <c r="E38" s="18">
        <v>3.2</v>
      </c>
      <c r="F38" s="18">
        <v>2.5499999999999998</v>
      </c>
      <c r="G38" s="18"/>
      <c r="H38" s="19">
        <f t="shared" ref="H38" si="86">(IF(D38="SHORT",E38-F38,IF(D38="LONG",F38-E38)))*C38</f>
        <v>-5200.6500000000033</v>
      </c>
      <c r="I38" s="20"/>
      <c r="J38" s="20">
        <f t="shared" ref="J38" si="87">(I38+H38)/C38</f>
        <v>-0.65000000000000036</v>
      </c>
      <c r="K38" s="21">
        <f t="shared" ref="K38" si="88">J38*C38</f>
        <v>-5200.6500000000033</v>
      </c>
    </row>
    <row r="39" spans="1:11" s="22" customFormat="1">
      <c r="A39" s="17">
        <v>43271</v>
      </c>
      <c r="B39" s="23" t="s">
        <v>86</v>
      </c>
      <c r="C39" s="23">
        <v>7500</v>
      </c>
      <c r="D39" s="18" t="s">
        <v>13</v>
      </c>
      <c r="E39" s="18">
        <v>4</v>
      </c>
      <c r="F39" s="18">
        <v>4.95</v>
      </c>
      <c r="G39" s="18"/>
      <c r="H39" s="19">
        <f t="shared" ref="H39" si="89">(IF(D39="SHORT",E39-F39,IF(D39="LONG",F39-E39)))*C39</f>
        <v>7125.0000000000009</v>
      </c>
      <c r="I39" s="20"/>
      <c r="J39" s="20">
        <f t="shared" ref="J39" si="90">(I39+H39)/C39</f>
        <v>0.95000000000000007</v>
      </c>
      <c r="K39" s="21">
        <f t="shared" ref="K39" si="91">J39*C39</f>
        <v>7125.0000000000009</v>
      </c>
    </row>
    <row r="40" spans="1:11" s="22" customFormat="1">
      <c r="A40" s="17">
        <v>43270</v>
      </c>
      <c r="B40" s="23" t="s">
        <v>85</v>
      </c>
      <c r="C40" s="23">
        <v>35000</v>
      </c>
      <c r="D40" s="18" t="s">
        <v>13</v>
      </c>
      <c r="E40" s="18">
        <v>0.5</v>
      </c>
      <c r="F40" s="18">
        <v>0.95</v>
      </c>
      <c r="G40" s="18"/>
      <c r="H40" s="19">
        <f t="shared" ref="H40" si="92">(IF(D40="SHORT",E40-F40,IF(D40="LONG",F40-E40)))*C40</f>
        <v>15749.999999999998</v>
      </c>
      <c r="I40" s="20"/>
      <c r="J40" s="20">
        <f t="shared" ref="J40" si="93">(I40+H40)/C40</f>
        <v>0.44999999999999996</v>
      </c>
      <c r="K40" s="21">
        <f t="shared" ref="K40" si="94">J40*C40</f>
        <v>15749.999999999998</v>
      </c>
    </row>
    <row r="41" spans="1:11" s="22" customFormat="1">
      <c r="A41" s="17">
        <v>43263</v>
      </c>
      <c r="B41" s="23" t="s">
        <v>84</v>
      </c>
      <c r="C41" s="23">
        <v>7500</v>
      </c>
      <c r="D41" s="18" t="s">
        <v>13</v>
      </c>
      <c r="E41" s="18">
        <v>5.0999999999999996</v>
      </c>
      <c r="F41" s="18">
        <v>5.85</v>
      </c>
      <c r="G41" s="18"/>
      <c r="H41" s="19">
        <f t="shared" ref="H41" si="95">(IF(D41="SHORT",E41-F41,IF(D41="LONG",F41-E41)))*C41</f>
        <v>5625</v>
      </c>
      <c r="I41" s="20"/>
      <c r="J41" s="20">
        <f t="shared" ref="J41" si="96">(I41+H41)/C41</f>
        <v>0.75</v>
      </c>
      <c r="K41" s="21">
        <f t="shared" ref="K41" si="97">J41*C41</f>
        <v>5625</v>
      </c>
    </row>
    <row r="42" spans="1:11" s="22" customFormat="1">
      <c r="A42" s="17">
        <v>43262</v>
      </c>
      <c r="B42" s="23" t="s">
        <v>83</v>
      </c>
      <c r="C42" s="23">
        <v>10500</v>
      </c>
      <c r="D42" s="18" t="s">
        <v>13</v>
      </c>
      <c r="E42" s="18">
        <v>5.25</v>
      </c>
      <c r="F42" s="18">
        <v>4.5999999999999996</v>
      </c>
      <c r="G42" s="18"/>
      <c r="H42" s="19">
        <f t="shared" ref="H42" si="98">(IF(D42="SHORT",E42-F42,IF(D42="LONG",F42-E42)))*C42</f>
        <v>-6825.0000000000036</v>
      </c>
      <c r="I42" s="20"/>
      <c r="J42" s="20">
        <f t="shared" ref="J42" si="99">(I42+H42)/C42</f>
        <v>-0.65000000000000036</v>
      </c>
      <c r="K42" s="21">
        <f t="shared" ref="K42" si="100">J42*C42</f>
        <v>-6825.0000000000036</v>
      </c>
    </row>
    <row r="43" spans="1:11" s="11" customFormat="1">
      <c r="A43" s="6">
        <v>43259</v>
      </c>
      <c r="B43" s="7" t="s">
        <v>82</v>
      </c>
      <c r="C43" s="7">
        <v>5334</v>
      </c>
      <c r="D43" s="7" t="s">
        <v>13</v>
      </c>
      <c r="E43" s="7">
        <v>8.8000000000000007</v>
      </c>
      <c r="F43" s="7">
        <v>9.5500000000000007</v>
      </c>
      <c r="G43" s="7">
        <v>10.5</v>
      </c>
      <c r="H43" s="8">
        <f t="shared" ref="H43" si="101">(IF(D43="SHORT",E43-F43,IF(D43="LONG",F43-E43)))*C43</f>
        <v>4000.5</v>
      </c>
      <c r="I43" s="9">
        <f t="shared" ref="I43" si="102">(IF(D43="SHORT",IF(G43="",0,F43-G43),IF(D43="LONG",IF(G43="",0,G43-F43))))*C43</f>
        <v>5067.2999999999965</v>
      </c>
      <c r="J43" s="9">
        <f t="shared" ref="J43" si="103">(I43+H43)/C43</f>
        <v>1.6999999999999993</v>
      </c>
      <c r="K43" s="10">
        <f t="shared" ref="K43" si="104">J43*C43</f>
        <v>9067.7999999999956</v>
      </c>
    </row>
    <row r="44" spans="1:11" s="22" customFormat="1">
      <c r="A44" s="17">
        <v>43258</v>
      </c>
      <c r="B44" s="23" t="s">
        <v>81</v>
      </c>
      <c r="C44" s="23">
        <v>12000</v>
      </c>
      <c r="D44" s="18" t="s">
        <v>13</v>
      </c>
      <c r="E44" s="18">
        <v>1.05</v>
      </c>
      <c r="F44" s="18">
        <v>1.2</v>
      </c>
      <c r="G44" s="18"/>
      <c r="H44" s="19">
        <f t="shared" ref="H44:H45" si="105">(IF(D44="SHORT",E44-F44,IF(D44="LONG",F44-E44)))*C44</f>
        <v>1799.9999999999989</v>
      </c>
      <c r="I44" s="20"/>
      <c r="J44" s="20">
        <f t="shared" ref="J44:J45" si="106">(I44+H44)/C44</f>
        <v>0.14999999999999991</v>
      </c>
      <c r="K44" s="21">
        <f t="shared" ref="K44:K45" si="107">J44*C44</f>
        <v>1799.9999999999989</v>
      </c>
    </row>
    <row r="45" spans="1:11" s="22" customFormat="1">
      <c r="A45" s="17">
        <v>43258</v>
      </c>
      <c r="B45" s="23" t="s">
        <v>80</v>
      </c>
      <c r="C45" s="23">
        <v>21000</v>
      </c>
      <c r="D45" s="18" t="s">
        <v>13</v>
      </c>
      <c r="E45" s="18">
        <v>1.5</v>
      </c>
      <c r="F45" s="18">
        <v>2</v>
      </c>
      <c r="G45" s="18"/>
      <c r="H45" s="19">
        <f t="shared" si="105"/>
        <v>10500</v>
      </c>
      <c r="I45" s="20"/>
      <c r="J45" s="20">
        <f t="shared" si="106"/>
        <v>0.5</v>
      </c>
      <c r="K45" s="21">
        <f t="shared" si="107"/>
        <v>10500</v>
      </c>
    </row>
    <row r="46" spans="1:11" s="22" customFormat="1">
      <c r="A46" s="17">
        <v>43257</v>
      </c>
      <c r="B46" s="23" t="s">
        <v>79</v>
      </c>
      <c r="C46" s="23">
        <v>13500</v>
      </c>
      <c r="D46" s="18" t="s">
        <v>13</v>
      </c>
      <c r="E46" s="18">
        <v>9.0500000000000007</v>
      </c>
      <c r="F46" s="18">
        <v>9.8000000000000007</v>
      </c>
      <c r="G46" s="18"/>
      <c r="H46" s="19">
        <f t="shared" ref="H46" si="108">(IF(D46="SHORT",E46-F46,IF(D46="LONG",F46-E46)))*C46</f>
        <v>10125</v>
      </c>
      <c r="I46" s="20"/>
      <c r="J46" s="20">
        <f t="shared" ref="J46" si="109">(I46+H46)/C46</f>
        <v>0.75</v>
      </c>
      <c r="K46" s="21">
        <f t="shared" ref="K46" si="110">J46*C46</f>
        <v>10125</v>
      </c>
    </row>
    <row r="47" spans="1:11" s="22" customFormat="1">
      <c r="A47" s="17">
        <v>43256</v>
      </c>
      <c r="B47" s="23" t="s">
        <v>78</v>
      </c>
      <c r="C47" s="23">
        <v>14850</v>
      </c>
      <c r="D47" s="18" t="s">
        <v>13</v>
      </c>
      <c r="E47" s="18">
        <v>3.5</v>
      </c>
      <c r="F47" s="18">
        <v>4.25</v>
      </c>
      <c r="G47" s="18"/>
      <c r="H47" s="19">
        <f t="shared" ref="H47:H48" si="111">(IF(D47="SHORT",E47-F47,IF(D47="LONG",F47-E47)))*C47</f>
        <v>11137.5</v>
      </c>
      <c r="I47" s="20"/>
      <c r="J47" s="20">
        <f t="shared" ref="J47:J48" si="112">(I47+H47)/C47</f>
        <v>0.75</v>
      </c>
      <c r="K47" s="21">
        <f t="shared" ref="K47:K48" si="113">J47*C47</f>
        <v>11137.5</v>
      </c>
    </row>
    <row r="48" spans="1:11" s="22" customFormat="1">
      <c r="A48" s="17">
        <v>43256</v>
      </c>
      <c r="B48" s="23" t="s">
        <v>77</v>
      </c>
      <c r="C48" s="23">
        <v>2400</v>
      </c>
      <c r="D48" s="18" t="s">
        <v>13</v>
      </c>
      <c r="E48" s="18">
        <v>13.75</v>
      </c>
      <c r="F48" s="18">
        <v>16.25</v>
      </c>
      <c r="G48" s="18"/>
      <c r="H48" s="19">
        <f t="shared" si="111"/>
        <v>6000</v>
      </c>
      <c r="I48" s="20"/>
      <c r="J48" s="20">
        <f t="shared" si="112"/>
        <v>2.5</v>
      </c>
      <c r="K48" s="21">
        <f t="shared" si="113"/>
        <v>6000</v>
      </c>
    </row>
    <row r="49" spans="1:11" s="22" customFormat="1">
      <c r="A49" s="17">
        <v>43255</v>
      </c>
      <c r="B49" s="23" t="s">
        <v>76</v>
      </c>
      <c r="C49" s="23">
        <v>3300</v>
      </c>
      <c r="D49" s="18" t="s">
        <v>13</v>
      </c>
      <c r="E49" s="18">
        <v>11.8</v>
      </c>
      <c r="F49" s="18">
        <v>13.3</v>
      </c>
      <c r="G49" s="18"/>
      <c r="H49" s="19">
        <f t="shared" ref="H49:H50" si="114">(IF(D49="SHORT",E49-F49,IF(D49="LONG",F49-E49)))*C49</f>
        <v>4950</v>
      </c>
      <c r="I49" s="20"/>
      <c r="J49" s="20">
        <f t="shared" ref="J49:J50" si="115">(I49+H49)/C49</f>
        <v>1.5</v>
      </c>
      <c r="K49" s="21">
        <f t="shared" ref="K49:K50" si="116">J49*C49</f>
        <v>4950</v>
      </c>
    </row>
    <row r="50" spans="1:11" s="22" customFormat="1">
      <c r="A50" s="17">
        <v>43255</v>
      </c>
      <c r="B50" s="23" t="s">
        <v>75</v>
      </c>
      <c r="C50" s="23">
        <v>1800</v>
      </c>
      <c r="D50" s="18" t="s">
        <v>13</v>
      </c>
      <c r="E50" s="18">
        <v>31.3</v>
      </c>
      <c r="F50" s="18">
        <v>33.799999999999997</v>
      </c>
      <c r="G50" s="18"/>
      <c r="H50" s="19">
        <f t="shared" si="114"/>
        <v>4499.9999999999936</v>
      </c>
      <c r="I50" s="20"/>
      <c r="J50" s="20">
        <f t="shared" si="115"/>
        <v>2.4999999999999964</v>
      </c>
      <c r="K50" s="21">
        <f t="shared" si="116"/>
        <v>4499.9999999999936</v>
      </c>
    </row>
    <row r="51" spans="1:11" s="22" customFormat="1">
      <c r="A51" s="17">
        <v>43252</v>
      </c>
      <c r="B51" s="23" t="s">
        <v>74</v>
      </c>
      <c r="C51" s="23">
        <v>5250</v>
      </c>
      <c r="D51" s="18" t="s">
        <v>13</v>
      </c>
      <c r="E51" s="18">
        <v>7.1</v>
      </c>
      <c r="F51" s="18">
        <v>8</v>
      </c>
      <c r="G51" s="18"/>
      <c r="H51" s="19">
        <f t="shared" ref="H51:H52" si="117">(IF(D51="SHORT",E51-F51,IF(D51="LONG",F51-E51)))*C51</f>
        <v>4725.0000000000018</v>
      </c>
      <c r="I51" s="20"/>
      <c r="J51" s="20">
        <f t="shared" ref="J51:J52" si="118">(I51+H51)/C51</f>
        <v>0.90000000000000036</v>
      </c>
      <c r="K51" s="21">
        <f t="shared" ref="K51:K52" si="119">J51*C51</f>
        <v>4725.0000000000018</v>
      </c>
    </row>
    <row r="52" spans="1:11" s="11" customFormat="1">
      <c r="A52" s="6">
        <v>43252</v>
      </c>
      <c r="B52" s="7" t="s">
        <v>73</v>
      </c>
      <c r="C52" s="7">
        <v>2250</v>
      </c>
      <c r="D52" s="7" t="s">
        <v>13</v>
      </c>
      <c r="E52" s="7">
        <v>18.2</v>
      </c>
      <c r="F52" s="7">
        <v>21</v>
      </c>
      <c r="G52" s="7">
        <v>24.5</v>
      </c>
      <c r="H52" s="8">
        <f t="shared" si="117"/>
        <v>6300.0000000000018</v>
      </c>
      <c r="I52" s="9">
        <f t="shared" ref="I52" si="120">(IF(D52="SHORT",IF(G52="",0,F52-G52),IF(D52="LONG",IF(G52="",0,G52-F52))))*C52</f>
        <v>7875</v>
      </c>
      <c r="J52" s="9">
        <f t="shared" si="118"/>
        <v>6.3000000000000007</v>
      </c>
      <c r="K52" s="10">
        <f t="shared" si="119"/>
        <v>14175.000000000002</v>
      </c>
    </row>
    <row r="53" spans="1:11" ht="15.75">
      <c r="A53" s="3"/>
      <c r="B53" s="4"/>
      <c r="C53" s="4"/>
      <c r="D53" s="4"/>
      <c r="E53" s="4"/>
      <c r="F53" s="4"/>
      <c r="G53" s="4"/>
      <c r="H53" s="24"/>
      <c r="I53" s="25"/>
      <c r="J53" s="5"/>
      <c r="K53" s="4"/>
    </row>
    <row r="54" spans="1:11" s="22" customFormat="1">
      <c r="A54" s="17">
        <v>43250</v>
      </c>
      <c r="B54" s="23" t="s">
        <v>72</v>
      </c>
      <c r="C54" s="23">
        <v>5250</v>
      </c>
      <c r="D54" s="18" t="s">
        <v>13</v>
      </c>
      <c r="E54" s="18">
        <v>7.55</v>
      </c>
      <c r="F54" s="18">
        <v>9.25</v>
      </c>
      <c r="G54" s="18"/>
      <c r="H54" s="19">
        <f t="shared" ref="H54" si="121">(IF(D54="SHORT",E54-F54,IF(D54="LONG",F54-E54)))*C54</f>
        <v>8925.0000000000018</v>
      </c>
      <c r="I54" s="20"/>
      <c r="J54" s="20">
        <f t="shared" ref="J54" si="122">(I54+H54)/C54</f>
        <v>1.7000000000000004</v>
      </c>
      <c r="K54" s="21">
        <f t="shared" ref="K54" si="123">J54*C54</f>
        <v>8925.0000000000018</v>
      </c>
    </row>
    <row r="55" spans="1:11" s="22" customFormat="1">
      <c r="A55" s="17">
        <v>43245</v>
      </c>
      <c r="B55" s="23" t="s">
        <v>71</v>
      </c>
      <c r="C55" s="23">
        <v>18000</v>
      </c>
      <c r="D55" s="18" t="s">
        <v>13</v>
      </c>
      <c r="E55" s="18">
        <v>0.9</v>
      </c>
      <c r="F55" s="18">
        <v>1.35</v>
      </c>
      <c r="G55" s="18"/>
      <c r="H55" s="19">
        <f t="shared" ref="H55" si="124">(IF(D55="SHORT",E55-F55,IF(D55="LONG",F55-E55)))*C55</f>
        <v>8100.0000000000009</v>
      </c>
      <c r="I55" s="20"/>
      <c r="J55" s="20">
        <f t="shared" ref="J55" si="125">(I55+H55)/C55</f>
        <v>0.45000000000000007</v>
      </c>
      <c r="K55" s="21">
        <f t="shared" ref="K55" si="126">J55*C55</f>
        <v>8100.0000000000009</v>
      </c>
    </row>
    <row r="56" spans="1:11" s="11" customFormat="1" ht="16.5" customHeight="1">
      <c r="A56" s="6">
        <v>43244</v>
      </c>
      <c r="B56" s="7" t="s">
        <v>70</v>
      </c>
      <c r="C56" s="7">
        <v>9000</v>
      </c>
      <c r="D56" s="7" t="s">
        <v>13</v>
      </c>
      <c r="E56" s="7">
        <v>1.75</v>
      </c>
      <c r="F56" s="7">
        <v>2.4</v>
      </c>
      <c r="G56" s="7">
        <v>3.35</v>
      </c>
      <c r="H56" s="8">
        <f t="shared" ref="H56" si="127">(IF(D56="SHORT",E56-F56,IF(D56="LONG",F56-E56)))*C56</f>
        <v>5849.9999999999991</v>
      </c>
      <c r="I56" s="9">
        <f t="shared" ref="I56" si="128">(IF(D56="SHORT",IF(G56="",0,F56-G56),IF(D56="LONG",IF(G56="",0,G56-F56))))*C56</f>
        <v>8550.0000000000018</v>
      </c>
      <c r="J56" s="9">
        <f t="shared" ref="J56" si="129">(I56+H56)/C56</f>
        <v>1.6</v>
      </c>
      <c r="K56" s="10">
        <f t="shared" ref="K56" si="130">J56*C56</f>
        <v>14400</v>
      </c>
    </row>
    <row r="57" spans="1:11" s="22" customFormat="1">
      <c r="A57" s="17">
        <v>43244</v>
      </c>
      <c r="B57" s="23" t="s">
        <v>69</v>
      </c>
      <c r="C57" s="23">
        <v>5400</v>
      </c>
      <c r="D57" s="18" t="s">
        <v>13</v>
      </c>
      <c r="E57" s="18">
        <v>10</v>
      </c>
      <c r="F57" s="18">
        <v>11.25</v>
      </c>
      <c r="G57" s="18"/>
      <c r="H57" s="19">
        <f t="shared" ref="H57" si="131">(IF(D57="SHORT",E57-F57,IF(D57="LONG",F57-E57)))*C57</f>
        <v>6750</v>
      </c>
      <c r="I57" s="20"/>
      <c r="J57" s="20">
        <f t="shared" ref="J57" si="132">(I57+H57)/C57</f>
        <v>1.25</v>
      </c>
      <c r="K57" s="21">
        <f t="shared" ref="K57" si="133">J57*C57</f>
        <v>6750</v>
      </c>
    </row>
    <row r="58" spans="1:11" s="11" customFormat="1" ht="16.5" customHeight="1">
      <c r="A58" s="6">
        <v>43241</v>
      </c>
      <c r="B58" s="7" t="s">
        <v>68</v>
      </c>
      <c r="C58" s="7">
        <v>5100</v>
      </c>
      <c r="D58" s="7" t="s">
        <v>13</v>
      </c>
      <c r="E58" s="7">
        <v>2.95</v>
      </c>
      <c r="F58" s="7">
        <v>4.2</v>
      </c>
      <c r="G58" s="7">
        <v>5.7</v>
      </c>
      <c r="H58" s="8">
        <f t="shared" ref="H58" si="134">(IF(D58="SHORT",E58-F58,IF(D58="LONG",F58-E58)))*C58</f>
        <v>6375</v>
      </c>
      <c r="I58" s="9">
        <f t="shared" ref="I58" si="135">(IF(D58="SHORT",IF(G58="",0,F58-G58),IF(D58="LONG",IF(G58="",0,G58-F58))))*C58</f>
        <v>7650</v>
      </c>
      <c r="J58" s="9">
        <f t="shared" ref="J58" si="136">(I58+H58)/C58</f>
        <v>2.75</v>
      </c>
      <c r="K58" s="10">
        <f t="shared" ref="K58" si="137">J58*C58</f>
        <v>14025</v>
      </c>
    </row>
    <row r="59" spans="1:11" s="22" customFormat="1">
      <c r="A59" s="17">
        <v>43241</v>
      </c>
      <c r="B59" s="23" t="s">
        <v>67</v>
      </c>
      <c r="C59" s="23">
        <v>4800</v>
      </c>
      <c r="D59" s="18" t="s">
        <v>13</v>
      </c>
      <c r="E59" s="18">
        <v>4.5</v>
      </c>
      <c r="F59" s="18">
        <v>3.45</v>
      </c>
      <c r="G59" s="18"/>
      <c r="H59" s="19">
        <f t="shared" ref="H59" si="138">(IF(D59="SHORT",E59-F59,IF(D59="LONG",F59-E59)))*C59</f>
        <v>-5039.9999999999991</v>
      </c>
      <c r="I59" s="20"/>
      <c r="J59" s="20">
        <f t="shared" ref="J59" si="139">(I59+H59)/C59</f>
        <v>-1.0499999999999998</v>
      </c>
      <c r="K59" s="21">
        <f t="shared" ref="K59" si="140">J59*C59</f>
        <v>-5039.9999999999991</v>
      </c>
    </row>
    <row r="60" spans="1:11" s="11" customFormat="1">
      <c r="A60" s="6">
        <v>43238</v>
      </c>
      <c r="B60" s="7" t="s">
        <v>66</v>
      </c>
      <c r="C60" s="7">
        <v>27000</v>
      </c>
      <c r="D60" s="7" t="s">
        <v>13</v>
      </c>
      <c r="E60" s="7">
        <v>2.4</v>
      </c>
      <c r="F60" s="7">
        <v>2.85</v>
      </c>
      <c r="G60" s="7">
        <v>3.45</v>
      </c>
      <c r="H60" s="8">
        <f t="shared" ref="H60" si="141">(IF(D60="SHORT",E60-F60,IF(D60="LONG",F60-E60)))*C60</f>
        <v>12150.000000000005</v>
      </c>
      <c r="I60" s="9">
        <f t="shared" ref="I60" si="142">(IF(D60="SHORT",IF(G60="",0,F60-G60),IF(D60="LONG",IF(G60="",0,G60-F60))))*C60</f>
        <v>16200.000000000002</v>
      </c>
      <c r="J60" s="9">
        <f t="shared" ref="J60" si="143">(I60+H60)/C60</f>
        <v>1.0500000000000003</v>
      </c>
      <c r="K60" s="10">
        <f t="shared" ref="K60" si="144">J60*C60</f>
        <v>28350.000000000007</v>
      </c>
    </row>
    <row r="61" spans="1:11" s="22" customFormat="1">
      <c r="A61" s="17">
        <v>43236</v>
      </c>
      <c r="B61" s="23" t="s">
        <v>65</v>
      </c>
      <c r="C61" s="18">
        <v>3000</v>
      </c>
      <c r="D61" s="18" t="s">
        <v>13</v>
      </c>
      <c r="E61" s="18">
        <v>18.2</v>
      </c>
      <c r="F61" s="18">
        <v>19.55</v>
      </c>
      <c r="G61" s="18"/>
      <c r="H61" s="19">
        <f t="shared" ref="H61" si="145">(IF(D61="SHORT",E61-F61,IF(D61="LONG",F61-E61)))*C61</f>
        <v>4050.0000000000041</v>
      </c>
      <c r="I61" s="20"/>
      <c r="J61" s="20">
        <f t="shared" ref="J61" si="146">(I61+H61)/C61</f>
        <v>1.3500000000000014</v>
      </c>
      <c r="K61" s="21">
        <f t="shared" ref="K61" si="147">J61*C61</f>
        <v>4050.0000000000041</v>
      </c>
    </row>
    <row r="62" spans="1:11" s="22" customFormat="1">
      <c r="A62" s="17">
        <v>43232</v>
      </c>
      <c r="B62" s="23" t="s">
        <v>64</v>
      </c>
      <c r="C62" s="18">
        <v>5400</v>
      </c>
      <c r="D62" s="18" t="s">
        <v>13</v>
      </c>
      <c r="E62" s="18">
        <v>8</v>
      </c>
      <c r="F62" s="18">
        <v>9.25</v>
      </c>
      <c r="G62" s="18"/>
      <c r="H62" s="19">
        <f t="shared" ref="H62" si="148">(IF(D62="SHORT",E62-F62,IF(D62="LONG",F62-E62)))*C62</f>
        <v>6750</v>
      </c>
      <c r="I62" s="20"/>
      <c r="J62" s="20">
        <f t="shared" ref="J62" si="149">(I62+H62)/C62</f>
        <v>1.25</v>
      </c>
      <c r="K62" s="21">
        <f t="shared" ref="K62" si="150">J62*C62</f>
        <v>6750</v>
      </c>
    </row>
    <row r="63" spans="1:11" s="22" customFormat="1">
      <c r="A63" s="17">
        <v>43231</v>
      </c>
      <c r="B63" s="18" t="s">
        <v>63</v>
      </c>
      <c r="C63" s="18">
        <v>3183</v>
      </c>
      <c r="D63" s="18" t="s">
        <v>13</v>
      </c>
      <c r="E63" s="18">
        <v>13.85</v>
      </c>
      <c r="F63" s="18">
        <v>15.1</v>
      </c>
      <c r="G63" s="18"/>
      <c r="H63" s="19">
        <f t="shared" ref="H63" si="151">(IF(D63="SHORT",E63-F63,IF(D63="LONG",F63-E63)))*C63</f>
        <v>3978.75</v>
      </c>
      <c r="I63" s="20"/>
      <c r="J63" s="20">
        <f t="shared" ref="J63" si="152">(I63+H63)/C63</f>
        <v>1.25</v>
      </c>
      <c r="K63" s="21">
        <f t="shared" ref="K63" si="153">J63*C63</f>
        <v>3978.75</v>
      </c>
    </row>
    <row r="64" spans="1:11" s="11" customFormat="1">
      <c r="A64" s="6">
        <v>43231</v>
      </c>
      <c r="B64" s="7" t="s">
        <v>62</v>
      </c>
      <c r="C64" s="7">
        <v>8001</v>
      </c>
      <c r="D64" s="7" t="s">
        <v>13</v>
      </c>
      <c r="E64" s="7">
        <v>6.75</v>
      </c>
      <c r="F64" s="7">
        <v>7.4</v>
      </c>
      <c r="G64" s="7">
        <v>8.1999999999999993</v>
      </c>
      <c r="H64" s="8">
        <f t="shared" ref="H64" si="154">(IF(D64="SHORT",E64-F64,IF(D64="LONG",F64-E64)))*C64</f>
        <v>5200.6500000000033</v>
      </c>
      <c r="I64" s="9">
        <f t="shared" ref="I64" si="155">(IF(D64="SHORT",IF(G64="",0,F64-G64),IF(D64="LONG",IF(G64="",0,G64-F64))))*C64</f>
        <v>6400.7999999999911</v>
      </c>
      <c r="J64" s="9">
        <f t="shared" ref="J64" si="156">(I64+H64)/C64</f>
        <v>1.4499999999999993</v>
      </c>
      <c r="K64" s="10">
        <f t="shared" ref="K64" si="157">J64*C64</f>
        <v>11601.449999999993</v>
      </c>
    </row>
    <row r="65" spans="1:11" s="11" customFormat="1">
      <c r="A65" s="6">
        <v>43230</v>
      </c>
      <c r="B65" s="7" t="s">
        <v>61</v>
      </c>
      <c r="C65" s="7">
        <v>8001</v>
      </c>
      <c r="D65" s="7" t="s">
        <v>13</v>
      </c>
      <c r="E65" s="7">
        <v>8.65</v>
      </c>
      <c r="F65" s="7">
        <v>9.4499999999999993</v>
      </c>
      <c r="G65" s="7">
        <v>10.4</v>
      </c>
      <c r="H65" s="8">
        <f t="shared" ref="H65" si="158">(IF(D65="SHORT",E65-F65,IF(D65="LONG",F65-E65)))*C65</f>
        <v>6400.7999999999911</v>
      </c>
      <c r="I65" s="9">
        <f t="shared" ref="I65" si="159">(IF(D65="SHORT",IF(G65="",0,F65-G65),IF(D65="LONG",IF(G65="",0,G65-F65))))*C65</f>
        <v>7600.9500000000089</v>
      </c>
      <c r="J65" s="9">
        <f t="shared" ref="J65" si="160">(I65+H65)/C65</f>
        <v>1.75</v>
      </c>
      <c r="K65" s="10">
        <f t="shared" ref="K65" si="161">J65*C65</f>
        <v>14001.75</v>
      </c>
    </row>
    <row r="66" spans="1:11" s="22" customFormat="1">
      <c r="A66" s="17">
        <v>43229</v>
      </c>
      <c r="B66" s="18" t="s">
        <v>60</v>
      </c>
      <c r="C66" s="18">
        <v>1500</v>
      </c>
      <c r="D66" s="18" t="s">
        <v>13</v>
      </c>
      <c r="E66" s="18">
        <v>33.25</v>
      </c>
      <c r="F66" s="18">
        <v>30.75</v>
      </c>
      <c r="G66" s="18"/>
      <c r="H66" s="19">
        <f t="shared" ref="H66" si="162">(IF(D66="SHORT",E66-F66,IF(D66="LONG",F66-E66)))*C66</f>
        <v>-3750</v>
      </c>
      <c r="I66" s="20"/>
      <c r="J66" s="20">
        <f t="shared" ref="J66" si="163">(I66+H66)/C66</f>
        <v>-2.5</v>
      </c>
      <c r="K66" s="21">
        <f t="shared" ref="K66" si="164">J66*C66</f>
        <v>-3750</v>
      </c>
    </row>
    <row r="67" spans="1:11" s="11" customFormat="1">
      <c r="A67" s="6">
        <v>43228</v>
      </c>
      <c r="B67" s="7" t="s">
        <v>59</v>
      </c>
      <c r="C67" s="7">
        <v>3000</v>
      </c>
      <c r="D67" s="7" t="s">
        <v>13</v>
      </c>
      <c r="E67" s="7">
        <v>16</v>
      </c>
      <c r="F67" s="7">
        <v>18.5</v>
      </c>
      <c r="G67" s="7">
        <v>20.350000000000001</v>
      </c>
      <c r="H67" s="8">
        <f t="shared" ref="H67" si="165">(IF(D67="SHORT",E67-F67,IF(D67="LONG",F67-E67)))*C67</f>
        <v>7500</v>
      </c>
      <c r="I67" s="9">
        <f t="shared" ref="I67" si="166">(IF(D67="SHORT",IF(G67="",0,F67-G67),IF(D67="LONG",IF(G67="",0,G67-F67))))*C67</f>
        <v>5550.0000000000045</v>
      </c>
      <c r="J67" s="9">
        <f t="shared" ref="J67" si="167">(I67+H67)/C67</f>
        <v>4.3500000000000014</v>
      </c>
      <c r="K67" s="10">
        <f t="shared" ref="K67" si="168">J67*C67</f>
        <v>13050.000000000004</v>
      </c>
    </row>
    <row r="68" spans="1:11" s="22" customFormat="1">
      <c r="A68" s="17">
        <v>43224</v>
      </c>
      <c r="B68" s="18" t="s">
        <v>58</v>
      </c>
      <c r="C68" s="18">
        <v>10500</v>
      </c>
      <c r="D68" s="18" t="s">
        <v>13</v>
      </c>
      <c r="E68" s="18">
        <v>8.8000000000000007</v>
      </c>
      <c r="F68" s="18">
        <v>9.5500000000000007</v>
      </c>
      <c r="G68" s="18">
        <v>14.9</v>
      </c>
      <c r="H68" s="19">
        <f t="shared" ref="H68" si="169">(IF(D68="SHORT",E68-F68,IF(D68="LONG",F68-E68)))*C68</f>
        <v>7875</v>
      </c>
      <c r="I68" s="20"/>
      <c r="J68" s="20">
        <f t="shared" ref="J68" si="170">(I68+H68)/C68</f>
        <v>0.75</v>
      </c>
      <c r="K68" s="21">
        <f t="shared" ref="K68" si="171">J68*C68</f>
        <v>7875</v>
      </c>
    </row>
    <row r="69" spans="1:11" s="11" customFormat="1">
      <c r="A69" s="6">
        <v>43223</v>
      </c>
      <c r="B69" s="7" t="s">
        <v>57</v>
      </c>
      <c r="C69" s="7">
        <v>5100</v>
      </c>
      <c r="D69" s="7" t="s">
        <v>13</v>
      </c>
      <c r="E69" s="7">
        <v>12.15</v>
      </c>
      <c r="F69" s="7">
        <v>13.4</v>
      </c>
      <c r="G69" s="7">
        <v>14.9</v>
      </c>
      <c r="H69" s="8">
        <f t="shared" ref="H69" si="172">(IF(D69="SHORT",E69-F69,IF(D69="LONG",F69-E69)))*C69</f>
        <v>6375</v>
      </c>
      <c r="I69" s="9">
        <f t="shared" ref="I69" si="173">(IF(D69="SHORT",IF(G69="",0,F69-G69),IF(D69="LONG",IF(G69="",0,G69-F69))))*C69</f>
        <v>7650</v>
      </c>
      <c r="J69" s="9">
        <f t="shared" ref="J69" si="174">(I69+H69)/C69</f>
        <v>2.75</v>
      </c>
      <c r="K69" s="10">
        <f t="shared" ref="K69" si="175">J69*C69</f>
        <v>14025</v>
      </c>
    </row>
    <row r="70" spans="1:11" s="22" customFormat="1">
      <c r="A70" s="17">
        <v>43223</v>
      </c>
      <c r="B70" s="23" t="s">
        <v>56</v>
      </c>
      <c r="C70" s="18">
        <v>9000</v>
      </c>
      <c r="D70" s="18" t="s">
        <v>13</v>
      </c>
      <c r="E70" s="18">
        <v>5</v>
      </c>
      <c r="F70" s="18">
        <v>4.25</v>
      </c>
      <c r="G70" s="18"/>
      <c r="H70" s="19">
        <f t="shared" ref="H70" si="176">(IF(D70="SHORT",E70-F70,IF(D70="LONG",F70-E70)))*C70</f>
        <v>-6750</v>
      </c>
      <c r="I70" s="20"/>
      <c r="J70" s="20">
        <f t="shared" ref="J70" si="177">(I70+H70)/C70</f>
        <v>-0.75</v>
      </c>
      <c r="K70" s="21">
        <f t="shared" ref="K70" si="178">J70*C70</f>
        <v>-6750</v>
      </c>
    </row>
    <row r="71" spans="1:11" s="11" customFormat="1">
      <c r="A71" s="6">
        <v>43222</v>
      </c>
      <c r="B71" s="7" t="s">
        <v>55</v>
      </c>
      <c r="C71" s="7">
        <v>3150</v>
      </c>
      <c r="D71" s="7" t="s">
        <v>13</v>
      </c>
      <c r="E71" s="7">
        <v>8.75</v>
      </c>
      <c r="F71" s="7">
        <v>10.25</v>
      </c>
      <c r="G71" s="7">
        <v>12</v>
      </c>
      <c r="H71" s="8">
        <f t="shared" ref="H71" si="179">(IF(D71="SHORT",E71-F71,IF(D71="LONG",F71-E71)))*C71</f>
        <v>4725</v>
      </c>
      <c r="I71" s="9">
        <f t="shared" ref="I71" si="180">(IF(D71="SHORT",IF(G71="",0,F71-G71),IF(D71="LONG",IF(G71="",0,G71-F71))))*C71</f>
        <v>5512.5</v>
      </c>
      <c r="J71" s="9">
        <f t="shared" ref="J71" si="181">(I71+H71)/C71</f>
        <v>3.25</v>
      </c>
      <c r="K71" s="10">
        <f t="shared" ref="K71" si="182">J71*C71</f>
        <v>10237.5</v>
      </c>
    </row>
    <row r="72" spans="1:11" s="11" customFormat="1" ht="15.75">
      <c r="A72" s="12"/>
      <c r="B72" s="13"/>
      <c r="C72" s="13"/>
      <c r="D72" s="13"/>
      <c r="E72" s="13"/>
      <c r="F72" s="13"/>
      <c r="G72" s="13"/>
      <c r="H72" s="14"/>
      <c r="I72" s="15"/>
      <c r="J72" s="15"/>
      <c r="K72" s="16"/>
    </row>
    <row r="73" spans="1:11" s="22" customFormat="1">
      <c r="A73" s="17">
        <v>43220</v>
      </c>
      <c r="B73" s="23" t="s">
        <v>54</v>
      </c>
      <c r="C73" s="18">
        <v>7500</v>
      </c>
      <c r="D73" s="18" t="s">
        <v>13</v>
      </c>
      <c r="E73" s="18">
        <v>5.65</v>
      </c>
      <c r="F73" s="18">
        <v>6.4</v>
      </c>
      <c r="G73" s="18"/>
      <c r="H73" s="19">
        <f t="shared" ref="H73" si="183">(IF(D73="SHORT",E73-F73,IF(D73="LONG",F73-E73)))*C73</f>
        <v>5625</v>
      </c>
      <c r="I73" s="20"/>
      <c r="J73" s="20">
        <f t="shared" ref="J73" si="184">(I73+H73)/C73</f>
        <v>0.75</v>
      </c>
      <c r="K73" s="21">
        <f t="shared" ref="K73" si="185">J73*C73</f>
        <v>5625</v>
      </c>
    </row>
    <row r="74" spans="1:11" s="22" customFormat="1">
      <c r="A74" s="17">
        <v>43216</v>
      </c>
      <c r="B74" s="23" t="s">
        <v>53</v>
      </c>
      <c r="C74" s="18">
        <v>12000</v>
      </c>
      <c r="D74" s="18" t="s">
        <v>13</v>
      </c>
      <c r="E74" s="18">
        <v>2.8</v>
      </c>
      <c r="F74" s="18">
        <v>3.4</v>
      </c>
      <c r="G74" s="18"/>
      <c r="H74" s="19">
        <f t="shared" ref="H74" si="186">(IF(D74="SHORT",E74-F74,IF(D74="LONG",F74-E74)))*C74</f>
        <v>7200.0000000000009</v>
      </c>
      <c r="I74" s="20"/>
      <c r="J74" s="20">
        <f t="shared" ref="J74" si="187">(I74+H74)/C74</f>
        <v>0.60000000000000009</v>
      </c>
      <c r="K74" s="21">
        <f t="shared" ref="K74" si="188">J74*C74</f>
        <v>7200.0000000000009</v>
      </c>
    </row>
    <row r="75" spans="1:11" s="22" customFormat="1">
      <c r="A75" s="17">
        <v>43215</v>
      </c>
      <c r="B75" s="23" t="s">
        <v>52</v>
      </c>
      <c r="C75" s="18">
        <v>10500</v>
      </c>
      <c r="D75" s="18" t="s">
        <v>13</v>
      </c>
      <c r="E75" s="18">
        <v>1</v>
      </c>
      <c r="F75" s="18">
        <v>1.6</v>
      </c>
      <c r="G75" s="18"/>
      <c r="H75" s="19">
        <f t="shared" ref="H75" si="189">(IF(D75="SHORT",E75-F75,IF(D75="LONG",F75-E75)))*C75</f>
        <v>6300.0000000000009</v>
      </c>
      <c r="I75" s="20"/>
      <c r="J75" s="20">
        <f t="shared" ref="J75" si="190">(I75+H75)/C75</f>
        <v>0.60000000000000009</v>
      </c>
      <c r="K75" s="21">
        <f t="shared" ref="K75" si="191">J75*C75</f>
        <v>6300.0000000000009</v>
      </c>
    </row>
    <row r="76" spans="1:11" s="22" customFormat="1">
      <c r="A76" s="17">
        <v>43214</v>
      </c>
      <c r="B76" s="23" t="s">
        <v>51</v>
      </c>
      <c r="C76" s="18">
        <v>4800</v>
      </c>
      <c r="D76" s="18" t="s">
        <v>13</v>
      </c>
      <c r="E76" s="18">
        <v>4.5</v>
      </c>
      <c r="F76" s="18">
        <v>6</v>
      </c>
      <c r="G76" s="18"/>
      <c r="H76" s="19">
        <f t="shared" ref="H76" si="192">(IF(D76="SHORT",E76-F76,IF(D76="LONG",F76-E76)))*C76</f>
        <v>7200</v>
      </c>
      <c r="I76" s="20"/>
      <c r="J76" s="20">
        <f t="shared" ref="J76" si="193">(I76+H76)/C76</f>
        <v>1.5</v>
      </c>
      <c r="K76" s="21">
        <f t="shared" ref="K76" si="194">J76*C76</f>
        <v>7200</v>
      </c>
    </row>
    <row r="77" spans="1:11" s="22" customFormat="1">
      <c r="A77" s="17">
        <v>43213</v>
      </c>
      <c r="B77" s="23" t="s">
        <v>50</v>
      </c>
      <c r="C77" s="18">
        <v>3000</v>
      </c>
      <c r="D77" s="18" t="s">
        <v>13</v>
      </c>
      <c r="E77" s="18">
        <v>6.35</v>
      </c>
      <c r="F77" s="18">
        <v>7.65</v>
      </c>
      <c r="G77" s="18"/>
      <c r="H77" s="19">
        <f t="shared" ref="H77" si="195">(IF(D77="SHORT",E77-F77,IF(D77="LONG",F77-E77)))*C77</f>
        <v>3900.0000000000023</v>
      </c>
      <c r="I77" s="20"/>
      <c r="J77" s="20">
        <f t="shared" ref="J77" si="196">(I77+H77)/C77</f>
        <v>1.3000000000000007</v>
      </c>
      <c r="K77" s="21">
        <f t="shared" ref="K77" si="197">J77*C77</f>
        <v>3900.0000000000023</v>
      </c>
    </row>
    <row r="78" spans="1:11" s="22" customFormat="1">
      <c r="A78" s="17">
        <v>43210</v>
      </c>
      <c r="B78" s="23" t="s">
        <v>49</v>
      </c>
      <c r="C78" s="18">
        <v>4725</v>
      </c>
      <c r="D78" s="18" t="s">
        <v>13</v>
      </c>
      <c r="E78" s="18">
        <v>4.6500000000000004</v>
      </c>
      <c r="F78" s="18">
        <v>3.15</v>
      </c>
      <c r="G78" s="18"/>
      <c r="H78" s="19">
        <f t="shared" ref="H78" si="198">(IF(D78="SHORT",E78-F78,IF(D78="LONG",F78-E78)))*C78</f>
        <v>-7087.5000000000018</v>
      </c>
      <c r="I78" s="20"/>
      <c r="J78" s="20">
        <f t="shared" ref="J78" si="199">(I78+H78)/C78</f>
        <v>-1.5000000000000004</v>
      </c>
      <c r="K78" s="21">
        <f t="shared" ref="K78" si="200">J78*C78</f>
        <v>-7087.5000000000018</v>
      </c>
    </row>
    <row r="79" spans="1:11" s="11" customFormat="1">
      <c r="A79" s="6">
        <v>43208</v>
      </c>
      <c r="B79" s="7" t="s">
        <v>48</v>
      </c>
      <c r="C79" s="7">
        <v>2250</v>
      </c>
      <c r="D79" s="7" t="s">
        <v>13</v>
      </c>
      <c r="E79" s="7">
        <v>11.5</v>
      </c>
      <c r="F79" s="7">
        <v>14</v>
      </c>
      <c r="G79" s="7">
        <v>16.75</v>
      </c>
      <c r="H79" s="8">
        <f t="shared" ref="H79" si="201">(IF(D79="SHORT",E79-F79,IF(D79="LONG",F79-E79)))*C79</f>
        <v>5625</v>
      </c>
      <c r="I79" s="9">
        <f t="shared" ref="I79" si="202">(IF(D79="SHORT",IF(G79="",0,F79-G79),IF(D79="LONG",IF(G79="",0,G79-F79))))*C79</f>
        <v>6187.5</v>
      </c>
      <c r="J79" s="9">
        <f t="shared" ref="J79" si="203">(I79+H79)/C79</f>
        <v>5.25</v>
      </c>
      <c r="K79" s="10">
        <f t="shared" ref="K79" si="204">J79*C79</f>
        <v>11812.5</v>
      </c>
    </row>
    <row r="80" spans="1:11" s="22" customFormat="1">
      <c r="A80" s="17">
        <v>43207</v>
      </c>
      <c r="B80" s="23" t="s">
        <v>47</v>
      </c>
      <c r="C80" s="18">
        <v>1500</v>
      </c>
      <c r="D80" s="18" t="s">
        <v>13</v>
      </c>
      <c r="E80" s="18">
        <v>9</v>
      </c>
      <c r="F80" s="18">
        <v>10.5</v>
      </c>
      <c r="G80" s="18"/>
      <c r="H80" s="19">
        <f t="shared" ref="H80:H81" si="205">(IF(D80="SHORT",E80-F80,IF(D80="LONG",F80-E80)))*C80</f>
        <v>2250</v>
      </c>
      <c r="I80" s="20"/>
      <c r="J80" s="20">
        <f t="shared" ref="J80:J81" si="206">(I80+H80)/C80</f>
        <v>1.5</v>
      </c>
      <c r="K80" s="21">
        <f t="shared" ref="K80:K81" si="207">J80*C80</f>
        <v>2250</v>
      </c>
    </row>
    <row r="81" spans="1:11" s="22" customFormat="1">
      <c r="A81" s="17">
        <v>43207</v>
      </c>
      <c r="B81" s="23" t="s">
        <v>46</v>
      </c>
      <c r="C81" s="18">
        <v>27000</v>
      </c>
      <c r="D81" s="18" t="s">
        <v>13</v>
      </c>
      <c r="E81" s="18">
        <v>0.8</v>
      </c>
      <c r="F81" s="18">
        <v>1.1000000000000001</v>
      </c>
      <c r="G81" s="18"/>
      <c r="H81" s="19">
        <f t="shared" si="205"/>
        <v>8100.0000000000009</v>
      </c>
      <c r="I81" s="20"/>
      <c r="J81" s="20">
        <f t="shared" si="206"/>
        <v>0.30000000000000004</v>
      </c>
      <c r="K81" s="21">
        <f t="shared" si="207"/>
        <v>8100.0000000000009</v>
      </c>
    </row>
    <row r="82" spans="1:11" s="22" customFormat="1">
      <c r="A82" s="17">
        <v>43206</v>
      </c>
      <c r="B82" s="23" t="s">
        <v>45</v>
      </c>
      <c r="C82" s="18">
        <v>750</v>
      </c>
      <c r="D82" s="18" t="s">
        <v>13</v>
      </c>
      <c r="E82" s="18">
        <v>30.4</v>
      </c>
      <c r="F82" s="18">
        <v>36.9</v>
      </c>
      <c r="G82" s="18"/>
      <c r="H82" s="19">
        <f t="shared" ref="H82" si="208">(IF(D82="SHORT",E82-F82,IF(D82="LONG",F82-E82)))*C82</f>
        <v>4875</v>
      </c>
      <c r="I82" s="20"/>
      <c r="J82" s="20">
        <f t="shared" ref="J82:J87" si="209">(I82+H82)/C82</f>
        <v>6.5</v>
      </c>
      <c r="K82" s="21">
        <f t="shared" ref="K82" si="210">J82*C82</f>
        <v>4875</v>
      </c>
    </row>
    <row r="83" spans="1:11" s="22" customFormat="1">
      <c r="A83" s="17">
        <v>43206</v>
      </c>
      <c r="B83" s="23" t="s">
        <v>44</v>
      </c>
      <c r="C83" s="18">
        <v>12000</v>
      </c>
      <c r="D83" s="18" t="s">
        <v>13</v>
      </c>
      <c r="E83" s="18">
        <v>5</v>
      </c>
      <c r="F83" s="18">
        <v>5.75</v>
      </c>
      <c r="G83" s="18"/>
      <c r="H83" s="19">
        <f t="shared" ref="H83" si="211">(IF(D83="SHORT",E83-F83,IF(D83="LONG",F83-E83)))*C83</f>
        <v>9000</v>
      </c>
      <c r="I83" s="20"/>
      <c r="J83" s="20">
        <f t="shared" si="209"/>
        <v>0.75</v>
      </c>
      <c r="K83" s="21">
        <f t="shared" ref="K83" si="212">J83*C83</f>
        <v>9000</v>
      </c>
    </row>
    <row r="84" spans="1:11" s="22" customFormat="1">
      <c r="A84" s="17">
        <v>43202</v>
      </c>
      <c r="B84" s="23" t="s">
        <v>43</v>
      </c>
      <c r="C84" s="18">
        <v>15000</v>
      </c>
      <c r="D84" s="18" t="s">
        <v>13</v>
      </c>
      <c r="E84" s="18">
        <v>1.75</v>
      </c>
      <c r="F84" s="18">
        <v>2.4</v>
      </c>
      <c r="G84" s="18"/>
      <c r="H84" s="19">
        <f t="shared" ref="H84" si="213">(IF(D84="SHORT",E84-F84,IF(D84="LONG",F84-E84)))*C84</f>
        <v>9749.9999999999982</v>
      </c>
      <c r="I84" s="20"/>
      <c r="J84" s="20">
        <f t="shared" si="209"/>
        <v>0.64999999999999991</v>
      </c>
      <c r="K84" s="21">
        <f t="shared" ref="K84" si="214">J84*C84</f>
        <v>9749.9999999999982</v>
      </c>
    </row>
    <row r="85" spans="1:11" s="22" customFormat="1">
      <c r="A85" s="17">
        <v>43201</v>
      </c>
      <c r="B85" s="23" t="s">
        <v>42</v>
      </c>
      <c r="C85" s="18">
        <v>4500</v>
      </c>
      <c r="D85" s="18" t="s">
        <v>13</v>
      </c>
      <c r="E85" s="18">
        <v>4.5</v>
      </c>
      <c r="F85" s="18">
        <v>3.25</v>
      </c>
      <c r="G85" s="18"/>
      <c r="H85" s="19">
        <f t="shared" ref="H85" si="215">(IF(D85="SHORT",E85-F85,IF(D85="LONG",F85-E85)))*C85</f>
        <v>-5625</v>
      </c>
      <c r="I85" s="20"/>
      <c r="J85" s="20">
        <f t="shared" si="209"/>
        <v>-1.25</v>
      </c>
      <c r="K85" s="21">
        <f t="shared" ref="K85" si="216">J85*C85</f>
        <v>-5625</v>
      </c>
    </row>
    <row r="86" spans="1:11" s="22" customFormat="1">
      <c r="A86" s="17">
        <v>43200</v>
      </c>
      <c r="B86" s="23" t="s">
        <v>41</v>
      </c>
      <c r="C86" s="18">
        <v>1800</v>
      </c>
      <c r="D86" s="18" t="s">
        <v>13</v>
      </c>
      <c r="E86" s="18">
        <v>16.5</v>
      </c>
      <c r="F86" s="18">
        <v>13.75</v>
      </c>
      <c r="G86" s="18"/>
      <c r="H86" s="19">
        <f t="shared" ref="H86" si="217">(IF(D86="SHORT",E86-F86,IF(D86="LONG",F86-E86)))*C86</f>
        <v>-4950</v>
      </c>
      <c r="I86" s="20"/>
      <c r="J86" s="20">
        <f t="shared" si="209"/>
        <v>-2.75</v>
      </c>
      <c r="K86" s="21">
        <f t="shared" ref="K86" si="218">J86*C86</f>
        <v>-4950</v>
      </c>
    </row>
    <row r="87" spans="1:11" s="22" customFormat="1">
      <c r="A87" s="17">
        <v>43199</v>
      </c>
      <c r="B87" s="23" t="s">
        <v>40</v>
      </c>
      <c r="C87" s="18">
        <v>13500</v>
      </c>
      <c r="D87" s="18" t="s">
        <v>13</v>
      </c>
      <c r="E87" s="18">
        <v>7.2</v>
      </c>
      <c r="F87" s="18">
        <v>8.0500000000000007</v>
      </c>
      <c r="G87" s="18"/>
      <c r="H87" s="19">
        <f t="shared" ref="H87" si="219">(IF(D87="SHORT",E87-F87,IF(D87="LONG",F87-E87)))*C87</f>
        <v>11475.000000000007</v>
      </c>
      <c r="I87" s="20"/>
      <c r="J87" s="20">
        <f t="shared" si="209"/>
        <v>0.85000000000000053</v>
      </c>
      <c r="K87" s="21">
        <f t="shared" ref="K87" si="220">J87*C87</f>
        <v>11475.000000000007</v>
      </c>
    </row>
    <row r="88" spans="1:11" s="11" customFormat="1">
      <c r="A88" s="6">
        <v>43199</v>
      </c>
      <c r="B88" s="7" t="s">
        <v>39</v>
      </c>
      <c r="C88" s="7">
        <v>1800</v>
      </c>
      <c r="D88" s="7" t="s">
        <v>13</v>
      </c>
      <c r="E88" s="7">
        <v>13</v>
      </c>
      <c r="F88" s="7">
        <v>15.75</v>
      </c>
      <c r="G88" s="7">
        <v>19</v>
      </c>
      <c r="H88" s="8">
        <f t="shared" ref="H88" si="221">(IF(D88="SHORT",E88-F88,IF(D88="LONG",F88-E88)))*C88</f>
        <v>4950</v>
      </c>
      <c r="I88" s="9">
        <f t="shared" ref="I88" si="222">(IF(D88="SHORT",IF(G88="",0,F88-G88),IF(D88="LONG",IF(G88="",0,G88-F88))))*C88</f>
        <v>5850</v>
      </c>
      <c r="J88" s="9">
        <f t="shared" ref="J88" si="223">(I88+H88)/C88</f>
        <v>6</v>
      </c>
      <c r="K88" s="10">
        <f t="shared" ref="K88" si="224">J88*C88</f>
        <v>10800</v>
      </c>
    </row>
    <row r="89" spans="1:11" s="22" customFormat="1">
      <c r="A89" s="17">
        <v>43195</v>
      </c>
      <c r="B89" s="23" t="s">
        <v>38</v>
      </c>
      <c r="C89" s="18">
        <v>4500</v>
      </c>
      <c r="D89" s="18" t="s">
        <v>13</v>
      </c>
      <c r="E89" s="18">
        <v>10.35</v>
      </c>
      <c r="F89" s="18">
        <v>11.85</v>
      </c>
      <c r="G89" s="18"/>
      <c r="H89" s="19">
        <f t="shared" ref="H89" si="225">(IF(D89="SHORT",E89-F89,IF(D89="LONG",F89-E89)))*C89</f>
        <v>6750</v>
      </c>
      <c r="I89" s="20"/>
      <c r="J89" s="20">
        <f>(I89+H89)/C89</f>
        <v>1.5</v>
      </c>
      <c r="K89" s="21">
        <f t="shared" ref="K89" si="226">J89*C89</f>
        <v>6750</v>
      </c>
    </row>
    <row r="90" spans="1:11" s="11" customFormat="1">
      <c r="A90" s="6">
        <v>43194</v>
      </c>
      <c r="B90" s="7" t="s">
        <v>37</v>
      </c>
      <c r="C90" s="7">
        <v>9000</v>
      </c>
      <c r="D90" s="7" t="s">
        <v>13</v>
      </c>
      <c r="E90" s="7">
        <v>6.3</v>
      </c>
      <c r="F90" s="7">
        <v>7.05</v>
      </c>
      <c r="G90" s="7">
        <v>8</v>
      </c>
      <c r="H90" s="8">
        <f t="shared" ref="H90" si="227">(IF(D90="SHORT",E90-F90,IF(D90="LONG",F90-E90)))*C90</f>
        <v>6750</v>
      </c>
      <c r="I90" s="9">
        <f t="shared" ref="I90" si="228">(IF(D90="SHORT",IF(G90="",0,F90-G90),IF(D90="LONG",IF(G90="",0,G90-F90))))*C90</f>
        <v>8550.0000000000018</v>
      </c>
      <c r="J90" s="20">
        <f t="shared" ref="J90" si="229">(I90+H90)/C90</f>
        <v>1.7000000000000002</v>
      </c>
      <c r="K90" s="10">
        <f t="shared" ref="K90" si="230">J90*C90</f>
        <v>15300.000000000002</v>
      </c>
    </row>
    <row r="91" spans="1:11" s="22" customFormat="1">
      <c r="A91" s="17">
        <v>43193</v>
      </c>
      <c r="B91" s="23" t="s">
        <v>36</v>
      </c>
      <c r="C91" s="18">
        <v>2400</v>
      </c>
      <c r="D91" s="18" t="s">
        <v>13</v>
      </c>
      <c r="E91" s="18">
        <v>15</v>
      </c>
      <c r="F91" s="18">
        <v>16.3</v>
      </c>
      <c r="G91" s="18"/>
      <c r="H91" s="19">
        <f t="shared" ref="H91" si="231">(IF(D91="SHORT",E91-F91,IF(D91="LONG",F91-E91)))*C91</f>
        <v>3120.0000000000018</v>
      </c>
      <c r="I91" s="20"/>
      <c r="J91" s="20">
        <f>(I91+H91)/C91</f>
        <v>1.3000000000000007</v>
      </c>
      <c r="K91" s="21">
        <f t="shared" ref="K91" si="232">J91*C91</f>
        <v>3120.0000000000018</v>
      </c>
    </row>
    <row r="92" spans="1:11" s="11" customFormat="1" ht="15.75">
      <c r="A92" s="12"/>
      <c r="B92" s="13"/>
      <c r="C92" s="13"/>
      <c r="D92" s="13"/>
      <c r="E92" s="13"/>
      <c r="F92" s="13"/>
      <c r="G92" s="13"/>
      <c r="H92" s="14"/>
      <c r="I92" s="15"/>
      <c r="J92" s="15"/>
      <c r="K92" s="16"/>
    </row>
    <row r="93" spans="1:11" s="22" customFormat="1">
      <c r="A93" s="17">
        <v>43185</v>
      </c>
      <c r="B93" s="23" t="s">
        <v>35</v>
      </c>
      <c r="C93" s="18">
        <v>5500</v>
      </c>
      <c r="D93" s="18" t="s">
        <v>13</v>
      </c>
      <c r="E93" s="18">
        <v>3.85</v>
      </c>
      <c r="F93" s="18">
        <v>5.0999999999999996</v>
      </c>
      <c r="G93" s="18"/>
      <c r="H93" s="19">
        <f t="shared" ref="H93" si="233">(IF(D93="SHORT",E93-F93,IF(D93="LONG",F93-E93)))*C93</f>
        <v>6874.9999999999973</v>
      </c>
      <c r="I93" s="20"/>
      <c r="J93" s="20">
        <f>(I93+H93)/C93</f>
        <v>1.2499999999999996</v>
      </c>
      <c r="K93" s="21">
        <f t="shared" ref="K93:K101" si="234">J93*C93</f>
        <v>6874.9999999999973</v>
      </c>
    </row>
    <row r="94" spans="1:11" s="22" customFormat="1">
      <c r="A94" s="17">
        <v>43182</v>
      </c>
      <c r="B94" s="18" t="s">
        <v>31</v>
      </c>
      <c r="C94" s="18">
        <v>1250</v>
      </c>
      <c r="D94" s="18" t="s">
        <v>13</v>
      </c>
      <c r="E94" s="18">
        <v>14</v>
      </c>
      <c r="F94" s="18">
        <v>19</v>
      </c>
      <c r="G94" s="18"/>
      <c r="H94" s="19">
        <f t="shared" ref="H94:H95" si="235">(IF(D94="SHORT",E94-F94,IF(D94="LONG",F94-E94)))*C94</f>
        <v>6250</v>
      </c>
      <c r="I94" s="20"/>
      <c r="J94" s="20">
        <f>(I94+H94)/C94</f>
        <v>5</v>
      </c>
      <c r="K94" s="21">
        <f t="shared" si="234"/>
        <v>6250</v>
      </c>
    </row>
    <row r="95" spans="1:11" s="11" customFormat="1">
      <c r="A95" s="6">
        <v>43181</v>
      </c>
      <c r="B95" s="7" t="s">
        <v>30</v>
      </c>
      <c r="C95" s="7">
        <v>4725</v>
      </c>
      <c r="D95" s="7" t="s">
        <v>13</v>
      </c>
      <c r="E95" s="7">
        <v>4.5</v>
      </c>
      <c r="F95" s="7">
        <v>6</v>
      </c>
      <c r="G95" s="7">
        <v>7.5</v>
      </c>
      <c r="H95" s="8">
        <f t="shared" si="235"/>
        <v>7087.5</v>
      </c>
      <c r="I95" s="9">
        <f t="shared" ref="I95" si="236">(IF(D95="SHORT",IF(G95="",0,F95-G95),IF(D95="LONG",IF(G95="",0,G95-F95))))*C95</f>
        <v>7087.5</v>
      </c>
      <c r="J95" s="20">
        <f t="shared" ref="J95:J101" si="237">(I95+H95)/C95</f>
        <v>3</v>
      </c>
      <c r="K95" s="10">
        <f t="shared" si="234"/>
        <v>14175</v>
      </c>
    </row>
    <row r="96" spans="1:11" s="22" customFormat="1">
      <c r="A96" s="17">
        <v>43178</v>
      </c>
      <c r="B96" s="18" t="s">
        <v>34</v>
      </c>
      <c r="C96" s="18">
        <v>12000</v>
      </c>
      <c r="D96" s="18" t="s">
        <v>13</v>
      </c>
      <c r="E96" s="18">
        <v>3.25</v>
      </c>
      <c r="F96" s="18">
        <v>3.95</v>
      </c>
      <c r="G96" s="18"/>
      <c r="H96" s="19">
        <f t="shared" ref="H96" si="238">(IF(D96="SHORT",E96-F96,IF(D96="LONG",F96-E96)))*C96</f>
        <v>8400.0000000000018</v>
      </c>
      <c r="I96" s="20"/>
      <c r="J96" s="20">
        <f t="shared" si="237"/>
        <v>0.70000000000000018</v>
      </c>
      <c r="K96" s="21">
        <f t="shared" si="234"/>
        <v>8400.0000000000018</v>
      </c>
    </row>
    <row r="97" spans="1:11" s="11" customFormat="1">
      <c r="A97" s="6">
        <v>43175</v>
      </c>
      <c r="B97" s="7" t="s">
        <v>33</v>
      </c>
      <c r="C97" s="7">
        <v>3600</v>
      </c>
      <c r="D97" s="7" t="s">
        <v>13</v>
      </c>
      <c r="E97" s="7">
        <v>16.75</v>
      </c>
      <c r="F97" s="7">
        <v>18.2</v>
      </c>
      <c r="G97" s="7">
        <v>19.95</v>
      </c>
      <c r="H97" s="8">
        <f t="shared" ref="H97" si="239">(IF(D97="SHORT",E97-F97,IF(D97="LONG",F97-E97)))*C97</f>
        <v>5219.9999999999973</v>
      </c>
      <c r="I97" s="9">
        <f t="shared" ref="I97" si="240">(IF(D97="SHORT",IF(G97="",0,F97-G97),IF(D97="LONG",IF(G97="",0,G97-F97))))*C97</f>
        <v>6300</v>
      </c>
      <c r="J97" s="20">
        <f t="shared" si="237"/>
        <v>3.1999999999999988</v>
      </c>
      <c r="K97" s="10">
        <f t="shared" si="234"/>
        <v>11519.999999999996</v>
      </c>
    </row>
    <row r="98" spans="1:11" s="11" customFormat="1">
      <c r="A98" s="6">
        <v>43174</v>
      </c>
      <c r="B98" s="7" t="s">
        <v>32</v>
      </c>
      <c r="C98" s="7">
        <v>4500</v>
      </c>
      <c r="D98" s="7" t="s">
        <v>13</v>
      </c>
      <c r="E98" s="7">
        <v>17</v>
      </c>
      <c r="F98" s="7">
        <v>18.5</v>
      </c>
      <c r="G98" s="7">
        <v>20.25</v>
      </c>
      <c r="H98" s="8">
        <f t="shared" ref="H98" si="241">(IF(D98="SHORT",E98-F98,IF(D98="LONG",F98-E98)))*C98</f>
        <v>6750</v>
      </c>
      <c r="I98" s="9">
        <f t="shared" ref="I98" si="242">(IF(D98="SHORT",IF(G98="",0,F98-G98),IF(D98="LONG",IF(G98="",0,G98-F98))))*C98</f>
        <v>7875</v>
      </c>
      <c r="J98" s="20">
        <f t="shared" si="237"/>
        <v>3.25</v>
      </c>
      <c r="K98" s="10">
        <f t="shared" si="234"/>
        <v>14625</v>
      </c>
    </row>
    <row r="99" spans="1:11" s="11" customFormat="1">
      <c r="A99" s="6">
        <v>43166</v>
      </c>
      <c r="B99" s="7" t="s">
        <v>29</v>
      </c>
      <c r="C99" s="7">
        <v>8250</v>
      </c>
      <c r="D99" s="7" t="s">
        <v>13</v>
      </c>
      <c r="E99" s="7">
        <v>9</v>
      </c>
      <c r="F99" s="7">
        <v>9.6999999999999993</v>
      </c>
      <c r="G99" s="7">
        <v>10.7</v>
      </c>
      <c r="H99" s="8">
        <f t="shared" ref="H99" si="243">(IF(D99="SHORT",E99-F99,IF(D99="LONG",F99-E99)))*C99</f>
        <v>5774.9999999999945</v>
      </c>
      <c r="I99" s="9">
        <f t="shared" ref="I99" si="244">(IF(D99="SHORT",IF(G99="",0,F99-G99),IF(D99="LONG",IF(G99="",0,G99-F99))))*C99</f>
        <v>8250</v>
      </c>
      <c r="J99" s="20">
        <f t="shared" si="237"/>
        <v>1.6999999999999993</v>
      </c>
      <c r="K99" s="10">
        <f t="shared" si="234"/>
        <v>14024.999999999995</v>
      </c>
    </row>
    <row r="100" spans="1:11" s="11" customFormat="1">
      <c r="A100" s="6">
        <v>43165</v>
      </c>
      <c r="B100" s="7" t="s">
        <v>28</v>
      </c>
      <c r="C100" s="7">
        <v>12000</v>
      </c>
      <c r="D100" s="7" t="s">
        <v>13</v>
      </c>
      <c r="E100" s="7">
        <v>4.9000000000000004</v>
      </c>
      <c r="F100" s="7">
        <v>5.65</v>
      </c>
      <c r="G100" s="7">
        <v>6.6</v>
      </c>
      <c r="H100" s="8">
        <f t="shared" ref="H100" si="245">(IF(D100="SHORT",E100-F100,IF(D100="LONG",F100-E100)))*C100</f>
        <v>9000</v>
      </c>
      <c r="I100" s="9">
        <f t="shared" ref="I100" si="246">(IF(D100="SHORT",IF(G100="",0,F100-G100),IF(D100="LONG",IF(G100="",0,G100-F100))))*C100</f>
        <v>11399.999999999991</v>
      </c>
      <c r="J100" s="20">
        <f t="shared" si="237"/>
        <v>1.6999999999999993</v>
      </c>
      <c r="K100" s="10">
        <f t="shared" si="234"/>
        <v>20399.999999999993</v>
      </c>
    </row>
    <row r="101" spans="1:11" s="11" customFormat="1">
      <c r="A101" s="6">
        <v>43164</v>
      </c>
      <c r="B101" s="7" t="s">
        <v>27</v>
      </c>
      <c r="C101" s="7">
        <v>5250</v>
      </c>
      <c r="D101" s="7" t="s">
        <v>13</v>
      </c>
      <c r="E101" s="7">
        <v>12.15</v>
      </c>
      <c r="F101" s="7">
        <v>13</v>
      </c>
      <c r="G101" s="7">
        <v>13.95</v>
      </c>
      <c r="H101" s="8">
        <f t="shared" ref="H101" si="247">(IF(D101="SHORT",E101-F101,IF(D101="LONG",F101-E101)))*C101</f>
        <v>4462.4999999999982</v>
      </c>
      <c r="I101" s="9">
        <f t="shared" ref="I101" si="248">(IF(D101="SHORT",IF(G101="",0,F101-G101),IF(D101="LONG",IF(G101="",0,G101-F101))))*C101</f>
        <v>4987.4999999999964</v>
      </c>
      <c r="J101" s="20">
        <f t="shared" si="237"/>
        <v>1.7999999999999989</v>
      </c>
      <c r="K101" s="10">
        <f t="shared" si="234"/>
        <v>9449.9999999999945</v>
      </c>
    </row>
    <row r="102" spans="1:11" s="11" customFormat="1" ht="15.75">
      <c r="A102" s="12"/>
      <c r="B102" s="13"/>
      <c r="C102" s="13"/>
      <c r="D102" s="13"/>
      <c r="E102" s="13"/>
      <c r="F102" s="13"/>
      <c r="G102" s="13"/>
      <c r="H102" s="14"/>
      <c r="I102" s="15"/>
      <c r="J102" s="15"/>
      <c r="K102" s="16"/>
    </row>
    <row r="103" spans="1:11" s="22" customFormat="1">
      <c r="A103" s="17">
        <v>43159</v>
      </c>
      <c r="B103" s="18" t="s">
        <v>25</v>
      </c>
      <c r="C103" s="18">
        <v>750</v>
      </c>
      <c r="D103" s="18" t="s">
        <v>13</v>
      </c>
      <c r="E103" s="18">
        <v>72.8</v>
      </c>
      <c r="F103" s="18">
        <v>81.05</v>
      </c>
      <c r="G103" s="18"/>
      <c r="H103" s="19">
        <f t="shared" ref="H103:H104" si="249">(IF(D103="SHORT",E103-F103,IF(D103="LONG",F103-E103)))*C103</f>
        <v>6187.5</v>
      </c>
      <c r="I103" s="20"/>
      <c r="J103" s="20">
        <f>(I103+H103)/C103</f>
        <v>8.25</v>
      </c>
      <c r="K103" s="21">
        <f t="shared" ref="K103:K115" si="250">J103*C103</f>
        <v>6187.5</v>
      </c>
    </row>
    <row r="104" spans="1:11" s="22" customFormat="1">
      <c r="A104" s="17">
        <v>43158</v>
      </c>
      <c r="B104" s="18" t="s">
        <v>26</v>
      </c>
      <c r="C104" s="18">
        <v>18000</v>
      </c>
      <c r="D104" s="18" t="s">
        <v>13</v>
      </c>
      <c r="E104" s="18">
        <v>2.2999999999999998</v>
      </c>
      <c r="F104" s="18">
        <v>3</v>
      </c>
      <c r="G104" s="18"/>
      <c r="H104" s="19">
        <f t="shared" si="249"/>
        <v>12600.000000000004</v>
      </c>
      <c r="I104" s="20"/>
      <c r="J104" s="20">
        <f t="shared" ref="J104:J115" si="251">(I104+H104)/C104</f>
        <v>0.70000000000000018</v>
      </c>
      <c r="K104" s="21">
        <f t="shared" si="250"/>
        <v>12600.000000000004</v>
      </c>
    </row>
    <row r="105" spans="1:11" s="22" customFormat="1">
      <c r="A105" s="17">
        <v>43157</v>
      </c>
      <c r="B105" s="18" t="s">
        <v>24</v>
      </c>
      <c r="C105" s="18">
        <v>3000</v>
      </c>
      <c r="D105" s="18" t="s">
        <v>13</v>
      </c>
      <c r="E105" s="18">
        <v>14</v>
      </c>
      <c r="F105" s="18">
        <v>15.5</v>
      </c>
      <c r="G105" s="18"/>
      <c r="H105" s="19">
        <f t="shared" ref="H105" si="252">(IF(D105="SHORT",E105-F105,IF(D105="LONG",F105-E105)))*C105</f>
        <v>4500</v>
      </c>
      <c r="I105" s="20"/>
      <c r="J105" s="20">
        <f t="shared" si="251"/>
        <v>1.5</v>
      </c>
      <c r="K105" s="21">
        <f t="shared" si="250"/>
        <v>4500</v>
      </c>
    </row>
    <row r="106" spans="1:11" s="22" customFormat="1">
      <c r="A106" s="17">
        <v>43154</v>
      </c>
      <c r="B106" s="18" t="s">
        <v>23</v>
      </c>
      <c r="C106" s="18">
        <v>5400</v>
      </c>
      <c r="D106" s="18" t="s">
        <v>13</v>
      </c>
      <c r="E106" s="18">
        <v>10.15</v>
      </c>
      <c r="F106" s="18">
        <v>11.65</v>
      </c>
      <c r="G106" s="18"/>
      <c r="H106" s="19">
        <f t="shared" ref="H106" si="253">(IF(D106="SHORT",E106-F106,IF(D106="LONG",F106-E106)))*C106</f>
        <v>8100</v>
      </c>
      <c r="I106" s="20"/>
      <c r="J106" s="20">
        <f t="shared" si="251"/>
        <v>1.5</v>
      </c>
      <c r="K106" s="21">
        <f t="shared" si="250"/>
        <v>8100</v>
      </c>
    </row>
    <row r="107" spans="1:11" s="22" customFormat="1">
      <c r="A107" s="17">
        <v>43154</v>
      </c>
      <c r="B107" s="18" t="s">
        <v>22</v>
      </c>
      <c r="C107" s="18">
        <v>9000</v>
      </c>
      <c r="D107" s="18" t="s">
        <v>13</v>
      </c>
      <c r="E107" s="18">
        <v>7.9</v>
      </c>
      <c r="F107" s="18">
        <v>8.6999999999999993</v>
      </c>
      <c r="G107" s="18"/>
      <c r="H107" s="19">
        <f t="shared" ref="H107:H115" si="254">(IF(D107="SHORT",E107-F107,IF(D107="LONG",F107-E107)))*C107</f>
        <v>7199.99999999999</v>
      </c>
      <c r="I107" s="20"/>
      <c r="J107" s="20">
        <f t="shared" si="251"/>
        <v>0.79999999999999893</v>
      </c>
      <c r="K107" s="21">
        <f t="shared" si="250"/>
        <v>7199.99999999999</v>
      </c>
    </row>
    <row r="108" spans="1:11" s="22" customFormat="1">
      <c r="A108" s="17">
        <v>43153</v>
      </c>
      <c r="B108" s="18" t="s">
        <v>21</v>
      </c>
      <c r="C108" s="18">
        <v>4725</v>
      </c>
      <c r="D108" s="18" t="s">
        <v>13</v>
      </c>
      <c r="E108" s="18">
        <v>1.6</v>
      </c>
      <c r="F108" s="18">
        <v>1.1000000000000001</v>
      </c>
      <c r="G108" s="18"/>
      <c r="H108" s="19">
        <f t="shared" si="254"/>
        <v>-2362.5</v>
      </c>
      <c r="I108" s="20"/>
      <c r="J108" s="20">
        <f t="shared" si="251"/>
        <v>-0.5</v>
      </c>
      <c r="K108" s="21">
        <f t="shared" si="250"/>
        <v>-2362.5</v>
      </c>
    </row>
    <row r="109" spans="1:11" s="22" customFormat="1">
      <c r="A109" s="17">
        <v>43151</v>
      </c>
      <c r="B109" s="18" t="s">
        <v>20</v>
      </c>
      <c r="C109" s="18">
        <v>9000</v>
      </c>
      <c r="D109" s="18" t="s">
        <v>13</v>
      </c>
      <c r="E109" s="18">
        <v>1.7</v>
      </c>
      <c r="F109" s="18">
        <v>2.4</v>
      </c>
      <c r="G109" s="18"/>
      <c r="H109" s="19">
        <f t="shared" si="254"/>
        <v>6300</v>
      </c>
      <c r="I109" s="20"/>
      <c r="J109" s="20">
        <f t="shared" si="251"/>
        <v>0.7</v>
      </c>
      <c r="K109" s="21">
        <f t="shared" si="250"/>
        <v>6300</v>
      </c>
    </row>
    <row r="110" spans="1:11" s="22" customFormat="1" ht="17.25" customHeight="1">
      <c r="A110" s="17">
        <v>43150</v>
      </c>
      <c r="B110" s="18" t="s">
        <v>19</v>
      </c>
      <c r="C110" s="18">
        <v>11400</v>
      </c>
      <c r="D110" s="18" t="s">
        <v>13</v>
      </c>
      <c r="E110" s="18">
        <v>1.75</v>
      </c>
      <c r="F110" s="18">
        <v>2.7</v>
      </c>
      <c r="G110" s="18"/>
      <c r="H110" s="19">
        <f t="shared" si="254"/>
        <v>10830.000000000002</v>
      </c>
      <c r="I110" s="20"/>
      <c r="J110" s="20">
        <f t="shared" si="251"/>
        <v>0.95000000000000018</v>
      </c>
      <c r="K110" s="21">
        <f t="shared" si="250"/>
        <v>10830.000000000002</v>
      </c>
    </row>
    <row r="111" spans="1:11" s="11" customFormat="1">
      <c r="A111" s="6">
        <v>43147</v>
      </c>
      <c r="B111" s="7" t="s">
        <v>18</v>
      </c>
      <c r="C111" s="7">
        <v>2100</v>
      </c>
      <c r="D111" s="7" t="s">
        <v>13</v>
      </c>
      <c r="E111" s="7">
        <v>9.6999999999999993</v>
      </c>
      <c r="F111" s="7">
        <v>12.2</v>
      </c>
      <c r="G111" s="7">
        <v>14.95</v>
      </c>
      <c r="H111" s="8">
        <f t="shared" si="254"/>
        <v>5250</v>
      </c>
      <c r="I111" s="9">
        <f t="shared" ref="I111:I115" si="255">(IF(D111="SHORT",IF(G111="",0,F111-G111),IF(D111="LONG",IF(G111="",0,G111-F111))))*C111</f>
        <v>5775</v>
      </c>
      <c r="J111" s="9">
        <f t="shared" si="251"/>
        <v>5.25</v>
      </c>
      <c r="K111" s="10">
        <f t="shared" si="250"/>
        <v>11025</v>
      </c>
    </row>
    <row r="112" spans="1:11" s="22" customFormat="1">
      <c r="A112" s="17">
        <v>43146</v>
      </c>
      <c r="B112" s="18" t="s">
        <v>17</v>
      </c>
      <c r="C112" s="18">
        <v>11250</v>
      </c>
      <c r="D112" s="18" t="s">
        <v>13</v>
      </c>
      <c r="E112" s="18">
        <v>1.65</v>
      </c>
      <c r="F112" s="18">
        <v>2.4</v>
      </c>
      <c r="G112" s="18"/>
      <c r="H112" s="19">
        <f t="shared" si="254"/>
        <v>8437.5</v>
      </c>
      <c r="I112" s="20"/>
      <c r="J112" s="20">
        <f t="shared" si="251"/>
        <v>0.75</v>
      </c>
      <c r="K112" s="21">
        <f t="shared" si="250"/>
        <v>8437.5</v>
      </c>
    </row>
    <row r="113" spans="1:11" s="22" customFormat="1">
      <c r="A113" s="17">
        <v>43143</v>
      </c>
      <c r="B113" s="18" t="s">
        <v>16</v>
      </c>
      <c r="C113" s="18">
        <v>2400</v>
      </c>
      <c r="D113" s="18" t="s">
        <v>13</v>
      </c>
      <c r="E113" s="18">
        <v>26</v>
      </c>
      <c r="F113" s="18">
        <v>23.5</v>
      </c>
      <c r="G113" s="18"/>
      <c r="H113" s="19">
        <f t="shared" si="254"/>
        <v>-6000</v>
      </c>
      <c r="I113" s="20"/>
      <c r="J113" s="20">
        <f t="shared" si="251"/>
        <v>-2.5</v>
      </c>
      <c r="K113" s="21">
        <f t="shared" si="250"/>
        <v>-6000</v>
      </c>
    </row>
    <row r="114" spans="1:11" s="22" customFormat="1">
      <c r="A114" s="17">
        <v>43140</v>
      </c>
      <c r="B114" s="18" t="s">
        <v>15</v>
      </c>
      <c r="C114" s="18">
        <v>12000</v>
      </c>
      <c r="D114" s="18" t="s">
        <v>13</v>
      </c>
      <c r="E114" s="18">
        <v>1.1000000000000001</v>
      </c>
      <c r="F114" s="18">
        <v>1.4</v>
      </c>
      <c r="G114" s="18"/>
      <c r="H114" s="19">
        <f t="shared" si="254"/>
        <v>3599.9999999999977</v>
      </c>
      <c r="I114" s="20"/>
      <c r="J114" s="20">
        <f t="shared" si="251"/>
        <v>0.29999999999999982</v>
      </c>
      <c r="K114" s="21">
        <f t="shared" si="250"/>
        <v>3599.9999999999977</v>
      </c>
    </row>
    <row r="115" spans="1:11" s="11" customFormat="1" ht="17.25" customHeight="1">
      <c r="A115" s="6">
        <v>43139</v>
      </c>
      <c r="B115" s="7" t="s">
        <v>14</v>
      </c>
      <c r="C115" s="7">
        <v>4500</v>
      </c>
      <c r="D115" s="7" t="s">
        <v>13</v>
      </c>
      <c r="E115" s="7">
        <v>21.25</v>
      </c>
      <c r="F115" s="7">
        <v>22.75</v>
      </c>
      <c r="G115" s="7">
        <v>24.5</v>
      </c>
      <c r="H115" s="8">
        <f t="shared" si="254"/>
        <v>6750</v>
      </c>
      <c r="I115" s="9">
        <f t="shared" si="255"/>
        <v>7875</v>
      </c>
      <c r="J115" s="9">
        <f t="shared" si="251"/>
        <v>3.25</v>
      </c>
      <c r="K115" s="10">
        <f t="shared" si="250"/>
        <v>14625</v>
      </c>
    </row>
  </sheetData>
  <mergeCells count="5">
    <mergeCell ref="H4:I4"/>
    <mergeCell ref="A1:K1"/>
    <mergeCell ref="A2:K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9" sqref="C9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50" t="s">
        <v>116</v>
      </c>
      <c r="B1" s="51"/>
      <c r="C1" s="51"/>
      <c r="D1" s="51"/>
    </row>
    <row r="2" spans="1:4" ht="15.75">
      <c r="A2" s="31" t="s">
        <v>117</v>
      </c>
      <c r="B2" s="31" t="s">
        <v>118</v>
      </c>
      <c r="C2" s="31" t="s">
        <v>119</v>
      </c>
      <c r="D2" s="31" t="s">
        <v>120</v>
      </c>
    </row>
    <row r="3" spans="1:4" ht="15.75">
      <c r="A3" s="32" t="s">
        <v>127</v>
      </c>
      <c r="B3" s="33">
        <v>100000</v>
      </c>
      <c r="C3" s="32">
        <v>85042</v>
      </c>
      <c r="D3" s="34">
        <f>C3/B3</f>
        <v>0.85041999999999995</v>
      </c>
    </row>
    <row r="4" spans="1:4" ht="15.75">
      <c r="A4" s="32" t="s">
        <v>121</v>
      </c>
      <c r="B4" s="33">
        <v>100000</v>
      </c>
      <c r="C4" s="32">
        <v>105720</v>
      </c>
      <c r="D4" s="34">
        <f t="shared" ref="D4:D8" si="0">C4/B4</f>
        <v>1.0571999999999999</v>
      </c>
    </row>
    <row r="5" spans="1:4" ht="15.75">
      <c r="A5" s="32" t="s">
        <v>122</v>
      </c>
      <c r="B5" s="33">
        <v>100000</v>
      </c>
      <c r="C5" s="32">
        <v>105795</v>
      </c>
      <c r="D5" s="34">
        <f t="shared" si="0"/>
        <v>1.0579499999999999</v>
      </c>
    </row>
    <row r="6" spans="1:4" ht="15.75">
      <c r="A6" s="32" t="s">
        <v>123</v>
      </c>
      <c r="B6" s="33">
        <v>100000</v>
      </c>
      <c r="C6" s="32">
        <v>150579</v>
      </c>
      <c r="D6" s="34">
        <f t="shared" si="0"/>
        <v>1.50579</v>
      </c>
    </row>
    <row r="7" spans="1:4" ht="15.75">
      <c r="A7" s="32" t="s">
        <v>124</v>
      </c>
      <c r="B7" s="33">
        <v>100000</v>
      </c>
      <c r="C7" s="32">
        <v>147454</v>
      </c>
      <c r="D7" s="34">
        <f t="shared" si="0"/>
        <v>1.47454</v>
      </c>
    </row>
    <row r="8" spans="1:4" ht="15.75">
      <c r="A8" s="32" t="s">
        <v>125</v>
      </c>
      <c r="B8" s="33">
        <v>100000</v>
      </c>
      <c r="C8" s="32">
        <v>181784</v>
      </c>
      <c r="D8" s="34">
        <f t="shared" si="0"/>
        <v>1.8178399999999999</v>
      </c>
    </row>
    <row r="9" spans="1:4" ht="15.75">
      <c r="A9" s="32" t="s">
        <v>126</v>
      </c>
      <c r="B9" s="33">
        <v>100000</v>
      </c>
      <c r="C9" s="32">
        <v>23677</v>
      </c>
      <c r="D9" s="34">
        <f t="shared" ref="D9" si="1">C9/B9</f>
        <v>0.23677000000000001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Premium Option</vt:lpstr>
      <vt:lpstr>ROI Statement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2018-08-18T11:25:46Z</dcterms:modified>
</cp:coreProperties>
</file>