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19" sheetId="3" r:id="rId1"/>
    <sheet name="2018" sheetId="1" r:id="rId2"/>
    <sheet name="ROI Statement" sheetId="2" r:id="rId3"/>
  </sheets>
  <calcPr calcId="124519"/>
</workbook>
</file>

<file path=xl/calcChain.xml><?xml version="1.0" encoding="utf-8"?>
<calcChain xmlns="http://schemas.openxmlformats.org/spreadsheetml/2006/main">
  <c r="H7" i="3"/>
  <c r="K7" s="1"/>
  <c r="H6"/>
  <c r="J6" s="1"/>
  <c r="H8"/>
  <c r="J8" s="1"/>
  <c r="H10"/>
  <c r="J10" s="1"/>
  <c r="H9"/>
  <c r="K9" s="1"/>
  <c r="H11"/>
  <c r="J11" s="1"/>
  <c r="H13"/>
  <c r="J13" s="1"/>
  <c r="H12"/>
  <c r="K12" s="1"/>
  <c r="H15"/>
  <c r="K15" s="1"/>
  <c r="H14"/>
  <c r="J14" s="1"/>
  <c r="H16"/>
  <c r="K16" s="1"/>
  <c r="H17"/>
  <c r="K17" s="1"/>
  <c r="H19"/>
  <c r="J19" s="1"/>
  <c r="H18"/>
  <c r="J18" s="1"/>
  <c r="H20"/>
  <c r="J20" s="1"/>
  <c r="K29" i="1"/>
  <c r="D7" i="2"/>
  <c r="D6"/>
  <c r="J30" i="1"/>
  <c r="H6"/>
  <c r="J6" s="1"/>
  <c r="H7"/>
  <c r="J7" s="1"/>
  <c r="H9"/>
  <c r="K9" s="1"/>
  <c r="H8"/>
  <c r="J8" s="1"/>
  <c r="H10"/>
  <c r="J10"/>
  <c r="K10"/>
  <c r="H11"/>
  <c r="J11" s="1"/>
  <c r="J7" i="3" l="1"/>
  <c r="K6"/>
  <c r="K8"/>
  <c r="K10"/>
  <c r="J9"/>
  <c r="K11"/>
  <c r="K13"/>
  <c r="J12"/>
  <c r="J15"/>
  <c r="K14"/>
  <c r="J16"/>
  <c r="J17"/>
  <c r="K18"/>
  <c r="K19"/>
  <c r="K20"/>
  <c r="K6" i="1"/>
  <c r="K7"/>
  <c r="J9"/>
  <c r="K8"/>
  <c r="K11"/>
  <c r="H12"/>
  <c r="K12" s="1"/>
  <c r="H14"/>
  <c r="J14" s="1"/>
  <c r="H13"/>
  <c r="K13" s="1"/>
  <c r="H15"/>
  <c r="K15" s="1"/>
  <c r="H17"/>
  <c r="K17" s="1"/>
  <c r="H16"/>
  <c r="K16" s="1"/>
  <c r="H18"/>
  <c r="K18" s="1"/>
  <c r="H19"/>
  <c r="J19" s="1"/>
  <c r="H20"/>
  <c r="J20" s="1"/>
  <c r="H21"/>
  <c r="I21" s="1"/>
  <c r="J21" s="1"/>
  <c r="J12" l="1"/>
  <c r="K14"/>
  <c r="J13"/>
  <c r="J15"/>
  <c r="J17"/>
  <c r="J16"/>
  <c r="J18"/>
  <c r="K19"/>
  <c r="K20"/>
  <c r="K21"/>
  <c r="H22"/>
  <c r="J22" s="1"/>
  <c r="H24"/>
  <c r="J24" s="1"/>
  <c r="H23"/>
  <c r="K23" s="1"/>
  <c r="H28"/>
  <c r="J28" s="1"/>
  <c r="H26"/>
  <c r="J26" s="1"/>
  <c r="H25"/>
  <c r="K25" s="1"/>
  <c r="H27"/>
  <c r="J27" s="1"/>
  <c r="H29"/>
  <c r="H31"/>
  <c r="J31" s="1"/>
  <c r="H33"/>
  <c r="J33" s="1"/>
  <c r="H32"/>
  <c r="J32" s="1"/>
  <c r="H34"/>
  <c r="J34" s="1"/>
  <c r="H35"/>
  <c r="J35" s="1"/>
  <c r="H36"/>
  <c r="J36" s="1"/>
  <c r="H37"/>
  <c r="J37" s="1"/>
  <c r="H38"/>
  <c r="J38" s="1"/>
  <c r="H39"/>
  <c r="J39" s="1"/>
  <c r="H40"/>
  <c r="K40" s="1"/>
  <c r="H41"/>
  <c r="J41" s="1"/>
  <c r="H42"/>
  <c r="K42" s="1"/>
  <c r="H43"/>
  <c r="J43" s="1"/>
  <c r="H44"/>
  <c r="J44" s="1"/>
  <c r="H45"/>
  <c r="J45" s="1"/>
  <c r="H46"/>
  <c r="K46" s="1"/>
  <c r="H48"/>
  <c r="K48" s="1"/>
  <c r="H47"/>
  <c r="J47" s="1"/>
  <c r="H50"/>
  <c r="J50" s="1"/>
  <c r="H51"/>
  <c r="K51" s="1"/>
  <c r="H52"/>
  <c r="I52" s="1"/>
  <c r="H53"/>
  <c r="I53" s="1"/>
  <c r="H54"/>
  <c r="K54" s="1"/>
  <c r="H56"/>
  <c r="I56" s="1"/>
  <c r="H55"/>
  <c r="J55" s="1"/>
  <c r="H57"/>
  <c r="I57" s="1"/>
  <c r="J57" s="1"/>
  <c r="H58"/>
  <c r="H60"/>
  <c r="J60" s="1"/>
  <c r="H59"/>
  <c r="I59" s="1"/>
  <c r="K59" s="1"/>
  <c r="H61"/>
  <c r="K61" s="1"/>
  <c r="H62"/>
  <c r="J62" s="1"/>
  <c r="H63"/>
  <c r="J63" s="1"/>
  <c r="H64"/>
  <c r="K64" s="1"/>
  <c r="H65"/>
  <c r="K65" s="1"/>
  <c r="H66"/>
  <c r="I66" s="1"/>
  <c r="H70"/>
  <c r="J70" s="1"/>
  <c r="H69"/>
  <c r="H68"/>
  <c r="H67"/>
  <c r="H71"/>
  <c r="J71" s="1"/>
  <c r="D8" i="2"/>
  <c r="H72" i="1"/>
  <c r="J72" s="1"/>
  <c r="H81"/>
  <c r="J81" s="1"/>
  <c r="K24" l="1"/>
  <c r="K22"/>
  <c r="J23"/>
  <c r="K28"/>
  <c r="J25"/>
  <c r="K26"/>
  <c r="K27"/>
  <c r="J29"/>
  <c r="K31"/>
  <c r="K32"/>
  <c r="K33"/>
  <c r="K34"/>
  <c r="K35"/>
  <c r="K36"/>
  <c r="K37"/>
  <c r="K38"/>
  <c r="K39"/>
  <c r="J40"/>
  <c r="K41"/>
  <c r="J42"/>
  <c r="K43"/>
  <c r="K44"/>
  <c r="K45"/>
  <c r="J46"/>
  <c r="J48"/>
  <c r="K47"/>
  <c r="K50"/>
  <c r="J51"/>
  <c r="K52"/>
  <c r="J52"/>
  <c r="K53"/>
  <c r="J53"/>
  <c r="J54"/>
  <c r="K56"/>
  <c r="J56"/>
  <c r="K55"/>
  <c r="K57"/>
  <c r="K58"/>
  <c r="J58"/>
  <c r="K60"/>
  <c r="J59"/>
  <c r="J61"/>
  <c r="K62"/>
  <c r="K63"/>
  <c r="J64"/>
  <c r="J65"/>
  <c r="J66"/>
  <c r="K66"/>
  <c r="J67"/>
  <c r="K68"/>
  <c r="K70"/>
  <c r="I69"/>
  <c r="J69" s="1"/>
  <c r="K71"/>
  <c r="K72"/>
  <c r="K81"/>
  <c r="H79"/>
  <c r="J79" s="1"/>
  <c r="H74"/>
  <c r="J74" s="1"/>
  <c r="K75"/>
  <c r="H75"/>
  <c r="J75" s="1"/>
  <c r="H80"/>
  <c r="J80" s="1"/>
  <c r="H78"/>
  <c r="I78" s="1"/>
  <c r="H77"/>
  <c r="J77" s="1"/>
  <c r="H76"/>
  <c r="J76" s="1"/>
  <c r="H82"/>
  <c r="J82" s="1"/>
  <c r="H83"/>
  <c r="H84"/>
  <c r="I84" s="1"/>
  <c r="J84" s="1"/>
  <c r="D5" i="2"/>
  <c r="H86" i="1"/>
  <c r="J86" s="1"/>
  <c r="H87"/>
  <c r="H88"/>
  <c r="I88" s="1"/>
  <c r="J88" s="1"/>
  <c r="H89"/>
  <c r="J89" s="1"/>
  <c r="H91"/>
  <c r="I91" s="1"/>
  <c r="H90"/>
  <c r="J90" s="1"/>
  <c r="H92"/>
  <c r="K92" s="1"/>
  <c r="H93"/>
  <c r="I93" s="1"/>
  <c r="H94"/>
  <c r="K94" s="1"/>
  <c r="H95"/>
  <c r="K95" s="1"/>
  <c r="H211"/>
  <c r="K211" s="1"/>
  <c r="H212"/>
  <c r="K212" s="1"/>
  <c r="H213"/>
  <c r="J213" s="1"/>
  <c r="H214"/>
  <c r="I214" s="1"/>
  <c r="H215"/>
  <c r="K215" s="1"/>
  <c r="H216"/>
  <c r="K216" s="1"/>
  <c r="H217"/>
  <c r="J217" s="1"/>
  <c r="H218"/>
  <c r="K218" s="1"/>
  <c r="H219"/>
  <c r="I219" s="1"/>
  <c r="H220"/>
  <c r="I220" s="1"/>
  <c r="H221"/>
  <c r="K221" s="1"/>
  <c r="H222"/>
  <c r="K222" s="1"/>
  <c r="H223"/>
  <c r="J223" s="1"/>
  <c r="H224"/>
  <c r="K224" s="1"/>
  <c r="H225"/>
  <c r="K225" s="1"/>
  <c r="H210"/>
  <c r="K210" s="1"/>
  <c r="H199"/>
  <c r="J199" s="1"/>
  <c r="H200"/>
  <c r="I200" s="1"/>
  <c r="H201"/>
  <c r="I201" s="1"/>
  <c r="K201" s="1"/>
  <c r="H202"/>
  <c r="K202" s="1"/>
  <c r="H203"/>
  <c r="J203" s="1"/>
  <c r="H204"/>
  <c r="K204" s="1"/>
  <c r="H205"/>
  <c r="J205" s="1"/>
  <c r="H206"/>
  <c r="K206" s="1"/>
  <c r="H207"/>
  <c r="I207" s="1"/>
  <c r="H208"/>
  <c r="K208" s="1"/>
  <c r="H198"/>
  <c r="I198" s="1"/>
  <c r="K198" s="1"/>
  <c r="H174"/>
  <c r="K174" s="1"/>
  <c r="H175"/>
  <c r="K175" s="1"/>
  <c r="H176"/>
  <c r="J176" s="1"/>
  <c r="H177"/>
  <c r="J177" s="1"/>
  <c r="H178"/>
  <c r="K178" s="1"/>
  <c r="H179"/>
  <c r="I179" s="1"/>
  <c r="H180"/>
  <c r="J180" s="1"/>
  <c r="H181"/>
  <c r="K181" s="1"/>
  <c r="H182"/>
  <c r="K182" s="1"/>
  <c r="H183"/>
  <c r="J183" s="1"/>
  <c r="H184"/>
  <c r="J184" s="1"/>
  <c r="H185"/>
  <c r="K185" s="1"/>
  <c r="H186"/>
  <c r="K186" s="1"/>
  <c r="H187"/>
  <c r="J187" s="1"/>
  <c r="H188"/>
  <c r="J188" s="1"/>
  <c r="H189"/>
  <c r="K189" s="1"/>
  <c r="H190"/>
  <c r="K190" s="1"/>
  <c r="H191"/>
  <c r="J191" s="1"/>
  <c r="H192"/>
  <c r="J192" s="1"/>
  <c r="H193"/>
  <c r="K193" s="1"/>
  <c r="H194"/>
  <c r="K194" s="1"/>
  <c r="H195"/>
  <c r="J195" s="1"/>
  <c r="H196"/>
  <c r="J196" s="1"/>
  <c r="H173"/>
  <c r="J173" s="1"/>
  <c r="H148"/>
  <c r="K148" s="1"/>
  <c r="H149"/>
  <c r="I149" s="1"/>
  <c r="H150"/>
  <c r="K150" s="1"/>
  <c r="H151"/>
  <c r="I151" s="1"/>
  <c r="K151" s="1"/>
  <c r="H152"/>
  <c r="K152" s="1"/>
  <c r="H153"/>
  <c r="J153" s="1"/>
  <c r="H154"/>
  <c r="K154" s="1"/>
  <c r="H155"/>
  <c r="J155" s="1"/>
  <c r="H156"/>
  <c r="K156" s="1"/>
  <c r="H157"/>
  <c r="I157" s="1"/>
  <c r="H158"/>
  <c r="K158" s="1"/>
  <c r="H159"/>
  <c r="J159" s="1"/>
  <c r="H160"/>
  <c r="K160" s="1"/>
  <c r="H161"/>
  <c r="J161" s="1"/>
  <c r="H162"/>
  <c r="K162" s="1"/>
  <c r="H163"/>
  <c r="J163" s="1"/>
  <c r="H164"/>
  <c r="K164" s="1"/>
  <c r="H165"/>
  <c r="J165" s="1"/>
  <c r="H166"/>
  <c r="K166" s="1"/>
  <c r="H167"/>
  <c r="J167" s="1"/>
  <c r="H168"/>
  <c r="K168" s="1"/>
  <c r="H169"/>
  <c r="J169" s="1"/>
  <c r="H170"/>
  <c r="K170" s="1"/>
  <c r="H171"/>
  <c r="I171" s="1"/>
  <c r="K171" s="1"/>
  <c r="H147"/>
  <c r="K147" s="1"/>
  <c r="H128"/>
  <c r="J128" s="1"/>
  <c r="H129"/>
  <c r="I129" s="1"/>
  <c r="H130"/>
  <c r="I130" s="1"/>
  <c r="H131"/>
  <c r="K131" s="1"/>
  <c r="H132"/>
  <c r="J132" s="1"/>
  <c r="H133"/>
  <c r="K133" s="1"/>
  <c r="H134"/>
  <c r="J134" s="1"/>
  <c r="H135"/>
  <c r="K135" s="1"/>
  <c r="H136"/>
  <c r="J136" s="1"/>
  <c r="H137"/>
  <c r="I137" s="1"/>
  <c r="H138"/>
  <c r="J138" s="1"/>
  <c r="H139"/>
  <c r="K139" s="1"/>
  <c r="H140"/>
  <c r="J140" s="1"/>
  <c r="H141"/>
  <c r="I141" s="1"/>
  <c r="H142"/>
  <c r="I142" s="1"/>
  <c r="K142" s="1"/>
  <c r="H143"/>
  <c r="I143" s="1"/>
  <c r="H144"/>
  <c r="H145"/>
  <c r="K145" s="1"/>
  <c r="H127"/>
  <c r="I127" s="1"/>
  <c r="H106"/>
  <c r="K106" s="1"/>
  <c r="H107"/>
  <c r="J107" s="1"/>
  <c r="H108"/>
  <c r="K108" s="1"/>
  <c r="H109"/>
  <c r="J109" s="1"/>
  <c r="H110"/>
  <c r="K110" s="1"/>
  <c r="H111"/>
  <c r="J111" s="1"/>
  <c r="H112"/>
  <c r="K112" s="1"/>
  <c r="H113"/>
  <c r="J113" s="1"/>
  <c r="H114"/>
  <c r="K114" s="1"/>
  <c r="H115"/>
  <c r="I115" s="1"/>
  <c r="H116"/>
  <c r="K116" s="1"/>
  <c r="H117"/>
  <c r="I117" s="1"/>
  <c r="K117" s="1"/>
  <c r="H118"/>
  <c r="K118" s="1"/>
  <c r="H119"/>
  <c r="J119" s="1"/>
  <c r="H120"/>
  <c r="I120" s="1"/>
  <c r="H121"/>
  <c r="J121" s="1"/>
  <c r="H122"/>
  <c r="K122" s="1"/>
  <c r="H123"/>
  <c r="J123" s="1"/>
  <c r="H124"/>
  <c r="I124" s="1"/>
  <c r="H125"/>
  <c r="J125" s="1"/>
  <c r="H105"/>
  <c r="I105" s="1"/>
  <c r="H97"/>
  <c r="J97" s="1"/>
  <c r="H98"/>
  <c r="K98" s="1"/>
  <c r="H99"/>
  <c r="I99" s="1"/>
  <c r="K99" s="1"/>
  <c r="H100"/>
  <c r="K100" s="1"/>
  <c r="H101"/>
  <c r="K101" s="1"/>
  <c r="H102"/>
  <c r="K102" s="1"/>
  <c r="H103"/>
  <c r="I103" s="1"/>
  <c r="H96"/>
  <c r="K96" s="1"/>
  <c r="D4" i="2"/>
  <c r="D3"/>
  <c r="J49" i="1" l="1"/>
  <c r="J211"/>
  <c r="K67"/>
  <c r="J68"/>
  <c r="K69"/>
  <c r="K79"/>
  <c r="K74"/>
  <c r="K199"/>
  <c r="K76"/>
  <c r="K77"/>
  <c r="J78"/>
  <c r="K78"/>
  <c r="K80"/>
  <c r="K82"/>
  <c r="K187"/>
  <c r="K191"/>
  <c r="K223"/>
  <c r="J175"/>
  <c r="K183"/>
  <c r="J83"/>
  <c r="K83"/>
  <c r="K84"/>
  <c r="K86"/>
  <c r="J87"/>
  <c r="K87"/>
  <c r="K88"/>
  <c r="K89"/>
  <c r="K91"/>
  <c r="J91"/>
  <c r="K90"/>
  <c r="K134"/>
  <c r="K159"/>
  <c r="J193"/>
  <c r="J221"/>
  <c r="K138"/>
  <c r="K163"/>
  <c r="K205"/>
  <c r="K213"/>
  <c r="J92"/>
  <c r="J189"/>
  <c r="J215"/>
  <c r="K111"/>
  <c r="K167"/>
  <c r="K195"/>
  <c r="K177"/>
  <c r="K217"/>
  <c r="J94"/>
  <c r="J181"/>
  <c r="J225"/>
  <c r="J185"/>
  <c r="K123"/>
  <c r="K128"/>
  <c r="K153"/>
  <c r="J101"/>
  <c r="K97"/>
  <c r="K119"/>
  <c r="K107"/>
  <c r="K121"/>
  <c r="K109"/>
  <c r="K136"/>
  <c r="K169"/>
  <c r="K161"/>
  <c r="K173"/>
  <c r="K203"/>
  <c r="K207"/>
  <c r="K125"/>
  <c r="K113"/>
  <c r="K140"/>
  <c r="K132"/>
  <c r="K165"/>
  <c r="K155"/>
  <c r="I144"/>
  <c r="K144" s="1"/>
  <c r="J93"/>
  <c r="K93"/>
  <c r="J201"/>
  <c r="J171"/>
  <c r="J151"/>
  <c r="K149"/>
  <c r="J142"/>
  <c r="K129"/>
  <c r="J117"/>
  <c r="K115"/>
  <c r="K179"/>
  <c r="J179"/>
  <c r="J219"/>
  <c r="K219"/>
  <c r="K137"/>
  <c r="K143"/>
  <c r="K103"/>
  <c r="J103"/>
  <c r="K127"/>
  <c r="J127"/>
  <c r="J130"/>
  <c r="K105"/>
  <c r="K124"/>
  <c r="K220"/>
  <c r="J99"/>
  <c r="J108"/>
  <c r="J112"/>
  <c r="J116"/>
  <c r="J124"/>
  <c r="J129"/>
  <c r="J133"/>
  <c r="J137"/>
  <c r="J141"/>
  <c r="J145"/>
  <c r="J150"/>
  <c r="J154"/>
  <c r="J158"/>
  <c r="J162"/>
  <c r="J166"/>
  <c r="J170"/>
  <c r="J204"/>
  <c r="J208"/>
  <c r="J120"/>
  <c r="K130"/>
  <c r="K157"/>
  <c r="K200"/>
  <c r="J98"/>
  <c r="J102"/>
  <c r="J115"/>
  <c r="J149"/>
  <c r="J174"/>
  <c r="J178"/>
  <c r="J182"/>
  <c r="J186"/>
  <c r="J190"/>
  <c r="J194"/>
  <c r="J207"/>
  <c r="J212"/>
  <c r="J216"/>
  <c r="J224"/>
  <c r="K141"/>
  <c r="K196"/>
  <c r="K192"/>
  <c r="K188"/>
  <c r="K184"/>
  <c r="K180"/>
  <c r="K176"/>
  <c r="K214"/>
  <c r="J106"/>
  <c r="J110"/>
  <c r="J114"/>
  <c r="J118"/>
  <c r="J122"/>
  <c r="J131"/>
  <c r="J135"/>
  <c r="J139"/>
  <c r="J143"/>
  <c r="J148"/>
  <c r="J152"/>
  <c r="J156"/>
  <c r="J160"/>
  <c r="J164"/>
  <c r="J168"/>
  <c r="J198"/>
  <c r="J202"/>
  <c r="J206"/>
  <c r="J96"/>
  <c r="J100"/>
  <c r="J105"/>
  <c r="J147"/>
  <c r="J210"/>
  <c r="J214"/>
  <c r="J218"/>
  <c r="J222"/>
  <c r="J95"/>
  <c r="J73" l="1"/>
  <c r="J85"/>
  <c r="J104"/>
  <c r="J209"/>
  <c r="J197"/>
  <c r="J144"/>
  <c r="J172"/>
  <c r="J146"/>
  <c r="J226"/>
  <c r="J200"/>
  <c r="J220"/>
  <c r="K120"/>
  <c r="J126" s="1"/>
  <c r="J157"/>
</calcChain>
</file>

<file path=xl/sharedStrings.xml><?xml version="1.0" encoding="utf-8"?>
<sst xmlns="http://schemas.openxmlformats.org/spreadsheetml/2006/main" count="498" uniqueCount="150">
  <si>
    <t>INVESTMENT AMOUNT</t>
  </si>
  <si>
    <t>DATE</t>
  </si>
  <si>
    <t>SCRIP</t>
  </si>
  <si>
    <t>QTY</t>
  </si>
  <si>
    <t>RECO</t>
  </si>
  <si>
    <t>RATE</t>
  </si>
  <si>
    <t>TGT1</t>
  </si>
  <si>
    <t>TGT2</t>
  </si>
  <si>
    <t>PROFIT / LOSS</t>
  </si>
  <si>
    <t>NET POINTS</t>
  </si>
  <si>
    <t>NET P &amp; L</t>
  </si>
  <si>
    <t>POWERGRID</t>
  </si>
  <si>
    <t>SHORT</t>
  </si>
  <si>
    <t>ADANIENT</t>
  </si>
  <si>
    <t>LONG</t>
  </si>
  <si>
    <t>UPL</t>
  </si>
  <si>
    <t>IRB</t>
  </si>
  <si>
    <t>ZEEL</t>
  </si>
  <si>
    <t>GSFC</t>
  </si>
  <si>
    <t>TATAMOTORS</t>
  </si>
  <si>
    <t>HINDPETRO</t>
  </si>
  <si>
    <t>INDIGO</t>
  </si>
  <si>
    <t>NATIONALUM</t>
  </si>
  <si>
    <t>MINDTREE</t>
  </si>
  <si>
    <t>BPCL</t>
  </si>
  <si>
    <t>MARICO</t>
  </si>
  <si>
    <t>MFSL</t>
  </si>
  <si>
    <t>CANFINHOME</t>
  </si>
  <si>
    <t>CHOLAFIN</t>
  </si>
  <si>
    <t>M&amp;M</t>
  </si>
  <si>
    <t>PCJ</t>
  </si>
  <si>
    <t>TATAGLOBAL</t>
  </si>
  <si>
    <t>KTKBANK</t>
  </si>
  <si>
    <t>TATAMTRDVR</t>
  </si>
  <si>
    <t>CGPOWER</t>
  </si>
  <si>
    <t xml:space="preserve">TORNTPHARM </t>
  </si>
  <si>
    <t>RAYMOND</t>
  </si>
  <si>
    <t>EXIDE</t>
  </si>
  <si>
    <t>PNB</t>
  </si>
  <si>
    <t>JETAIRWAYS</t>
  </si>
  <si>
    <t>ACC</t>
  </si>
  <si>
    <t>INFIBEAM</t>
  </si>
  <si>
    <t>JSWSTEEL</t>
  </si>
  <si>
    <t>ICICIPRULI</t>
  </si>
  <si>
    <t>GODREJIND</t>
  </si>
  <si>
    <t>DABUR</t>
  </si>
  <si>
    <t>STAR</t>
  </si>
  <si>
    <t>EQUITAS</t>
  </si>
  <si>
    <t>INDIANB</t>
  </si>
  <si>
    <t>NCC</t>
  </si>
  <si>
    <t>JUSTDIAL</t>
  </si>
  <si>
    <t>TITAN</t>
  </si>
  <si>
    <t>APOLLOHOSP</t>
  </si>
  <si>
    <t>CHOLA FUT</t>
  </si>
  <si>
    <t>RELCAPITAL</t>
  </si>
  <si>
    <t>GAIL</t>
  </si>
  <si>
    <t>DRREDDY</t>
  </si>
  <si>
    <t xml:space="preserve">GAIL </t>
  </si>
  <si>
    <t>AMARAJABAT</t>
  </si>
  <si>
    <t>BHARATFIN</t>
  </si>
  <si>
    <t>ASHOKLEY</t>
  </si>
  <si>
    <t>PFC</t>
  </si>
  <si>
    <t>HUL</t>
  </si>
  <si>
    <t>VOLTAS</t>
  </si>
  <si>
    <t>SRTRANSFIN</t>
  </si>
  <si>
    <t>UJJIVAN</t>
  </si>
  <si>
    <t>TATACHEM</t>
  </si>
  <si>
    <t>DHFL</t>
  </si>
  <si>
    <t>ARVIND</t>
  </si>
  <si>
    <t>CASTROL</t>
  </si>
  <si>
    <t>VEDL</t>
  </si>
  <si>
    <t>TATAELXSI FUT</t>
  </si>
  <si>
    <t>CHENNPETRO</t>
  </si>
  <si>
    <t>HPCL</t>
  </si>
  <si>
    <t>DLF</t>
  </si>
  <si>
    <t>TATASTEEL</t>
  </si>
  <si>
    <t>KPIT</t>
  </si>
  <si>
    <t>RELIANCE</t>
  </si>
  <si>
    <t>DIVIS</t>
  </si>
  <si>
    <t>IOC</t>
  </si>
  <si>
    <t>HDIL</t>
  </si>
  <si>
    <t>MCDOWELL</t>
  </si>
  <si>
    <t>IBUL</t>
  </si>
  <si>
    <t>CONCOR</t>
  </si>
  <si>
    <t>TVSMOTOR</t>
  </si>
  <si>
    <t>NIIT</t>
  </si>
  <si>
    <t>ESCORTS</t>
  </si>
  <si>
    <t>BEML</t>
  </si>
  <si>
    <t>RELINFRA</t>
  </si>
  <si>
    <t>DCBBANK</t>
  </si>
  <si>
    <t>BAJAJ-AUTO</t>
  </si>
  <si>
    <t>BHARATFIN FUT</t>
  </si>
  <si>
    <t>CHOLA</t>
  </si>
  <si>
    <t>TOTAL PROFIT</t>
  </si>
  <si>
    <t>RETURN ON INVESTMENT</t>
  </si>
  <si>
    <t>MONTH</t>
  </si>
  <si>
    <t xml:space="preserve">INVESTMENT </t>
  </si>
  <si>
    <t>PROFIT</t>
  </si>
  <si>
    <t>PERCENTAGE</t>
  </si>
  <si>
    <t>July</t>
  </si>
  <si>
    <t>August</t>
  </si>
  <si>
    <t>PRODUCT : HNI FUTURE</t>
  </si>
  <si>
    <t>2,00,000+</t>
  </si>
  <si>
    <t>MOTHERSUMI</t>
  </si>
  <si>
    <t>MRPL</t>
  </si>
  <si>
    <t>RBLBANK</t>
  </si>
  <si>
    <t>HINDZINC</t>
  </si>
  <si>
    <t>HEXAWARE</t>
  </si>
  <si>
    <t>ONGC</t>
  </si>
  <si>
    <t>NMDC</t>
  </si>
  <si>
    <t>September</t>
  </si>
  <si>
    <t>LIC</t>
  </si>
  <si>
    <t>AMBUJCEM</t>
  </si>
  <si>
    <t>MUTHOOTFIN</t>
  </si>
  <si>
    <t>October</t>
  </si>
  <si>
    <t>ADANIPORTS</t>
  </si>
  <si>
    <t>YESBANK</t>
  </si>
  <si>
    <t>BIOCON</t>
  </si>
  <si>
    <t>SUNTV</t>
  </si>
  <si>
    <t>PVR</t>
  </si>
  <si>
    <t>TATAELXI</t>
  </si>
  <si>
    <t>LUPIN</t>
  </si>
  <si>
    <t>CAPF</t>
  </si>
  <si>
    <t>WIPRO</t>
  </si>
  <si>
    <t>TATAELXSI</t>
  </si>
  <si>
    <t xml:space="preserve">JSPL </t>
  </si>
  <si>
    <t>AXISBANK</t>
  </si>
  <si>
    <t>ENGINERSIN</t>
  </si>
  <si>
    <t>GRASIM</t>
  </si>
  <si>
    <t>HDFC</t>
  </si>
  <si>
    <t>UBL</t>
  </si>
  <si>
    <t>KOTAKBANK</t>
  </si>
  <si>
    <t>BHARATFORG</t>
  </si>
  <si>
    <t>BANKBARODA</t>
  </si>
  <si>
    <t>TVSMOTORS</t>
  </si>
  <si>
    <t>CESC</t>
  </si>
  <si>
    <t>GODFRYPHLP</t>
  </si>
  <si>
    <t>BEL</t>
  </si>
  <si>
    <t>HAVELLS</t>
  </si>
  <si>
    <t>November</t>
  </si>
  <si>
    <t>December</t>
  </si>
  <si>
    <t>KSCL</t>
  </si>
  <si>
    <t>IGL</t>
  </si>
  <si>
    <t xml:space="preserve">IRB </t>
  </si>
  <si>
    <t>AIRTEL</t>
  </si>
  <si>
    <t>HDFCBANK</t>
  </si>
  <si>
    <t>INDIACEM</t>
  </si>
  <si>
    <t>PETRONET</t>
  </si>
  <si>
    <t>PEL</t>
  </si>
  <si>
    <t>SUNPHARMA</t>
  </si>
</sst>
</file>

<file path=xl/styles.xml><?xml version="1.0" encoding="utf-8"?>
<styleSheet xmlns="http://schemas.openxmlformats.org/spreadsheetml/2006/main">
  <numFmts count="4">
    <numFmt numFmtId="164" formatCode="d\-mmm\-yy;@"/>
    <numFmt numFmtId="165" formatCode="[$-409]d\-mmm\-yyyy;@"/>
    <numFmt numFmtId="166" formatCode="0.00;[Red]0.00"/>
    <numFmt numFmtId="167" formatCode="0.00_);[Red]\(0.00\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 tint="-0.14999847407452621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2"/>
      <color rgb="FFFFFF00"/>
      <name val="Cambria"/>
      <family val="1"/>
      <scheme val="major"/>
    </font>
    <font>
      <b/>
      <sz val="14"/>
      <color theme="0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1"/>
      <name val="Calibri"/>
      <family val="2"/>
      <charset val="1"/>
    </font>
    <font>
      <b/>
      <sz val="12"/>
      <color theme="1"/>
      <name val="Calibri"/>
      <family val="2"/>
      <charset val="1"/>
    </font>
    <font>
      <b/>
      <sz val="10"/>
      <color theme="1"/>
      <name val="Calibri"/>
      <family val="2"/>
      <charset val="1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charset val="1"/>
    </font>
    <font>
      <sz val="16"/>
      <color theme="1"/>
      <name val="Calibri"/>
      <family val="2"/>
      <charset val="1"/>
      <scheme val="minor"/>
    </font>
    <font>
      <b/>
      <sz val="14"/>
      <color theme="1"/>
      <name val="Calibri"/>
      <family val="2"/>
      <charset val="1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F7B30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7" fillId="2" borderId="0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166" fontId="12" fillId="0" borderId="5" xfId="0" applyNumberFormat="1" applyFont="1" applyFill="1" applyBorder="1" applyAlignment="1">
      <alignment horizontal="center"/>
    </xf>
    <xf numFmtId="166" fontId="11" fillId="0" borderId="5" xfId="0" applyNumberFormat="1" applyFont="1" applyFill="1" applyBorder="1" applyAlignment="1">
      <alignment horizontal="center"/>
    </xf>
    <xf numFmtId="167" fontId="13" fillId="0" borderId="5" xfId="0" applyNumberFormat="1" applyFont="1" applyFill="1" applyBorder="1" applyAlignment="1">
      <alignment horizontal="center"/>
    </xf>
    <xf numFmtId="0" fontId="0" fillId="0" borderId="0" xfId="0" applyFont="1"/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14" fillId="0" borderId="5" xfId="0" applyNumberFormat="1" applyFont="1" applyFill="1" applyBorder="1" applyAlignment="1">
      <alignment horizontal="center"/>
    </xf>
    <xf numFmtId="166" fontId="15" fillId="0" borderId="5" xfId="0" applyNumberFormat="1" applyFont="1" applyFill="1" applyBorder="1" applyAlignment="1">
      <alignment horizontal="center"/>
    </xf>
    <xf numFmtId="0" fontId="2" fillId="0" borderId="0" xfId="0" applyFont="1"/>
    <xf numFmtId="0" fontId="0" fillId="0" borderId="5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4" fontId="8" fillId="4" borderId="2" xfId="0" applyNumberFormat="1" applyFont="1" applyFill="1" applyBorder="1" applyAlignment="1">
      <alignment horizontal="center" vertical="center"/>
    </xf>
    <xf numFmtId="0" fontId="8" fillId="4" borderId="2" xfId="0" applyNumberFormat="1" applyFont="1" applyFill="1" applyBorder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  <xf numFmtId="3" fontId="21" fillId="0" borderId="0" xfId="0" applyNumberFormat="1" applyFont="1" applyAlignment="1">
      <alignment horizontal="center"/>
    </xf>
    <xf numFmtId="9" fontId="0" fillId="0" borderId="0" xfId="1" applyFont="1"/>
    <xf numFmtId="166" fontId="14" fillId="0" borderId="5" xfId="0" applyNumberFormat="1" applyFont="1" applyFill="1" applyBorder="1" applyAlignment="1">
      <alignment horizontal="center"/>
    </xf>
    <xf numFmtId="167" fontId="23" fillId="0" borderId="5" xfId="0" applyNumberFormat="1" applyFont="1" applyFill="1" applyBorder="1" applyAlignment="1">
      <alignment horizontal="center"/>
    </xf>
    <xf numFmtId="0" fontId="9" fillId="3" borderId="3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/>
    </xf>
    <xf numFmtId="0" fontId="22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16" fillId="3" borderId="3" xfId="0" applyNumberFormat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7" fontId="18" fillId="3" borderId="3" xfId="0" applyNumberFormat="1" applyFont="1" applyFill="1" applyBorder="1" applyAlignment="1">
      <alignment horizontal="center" vertical="center"/>
    </xf>
    <xf numFmtId="167" fontId="18" fillId="3" borderId="4" xfId="0" applyNumberFormat="1" applyFont="1" applyFill="1" applyBorder="1" applyAlignment="1">
      <alignment horizontal="center" vertical="center"/>
    </xf>
    <xf numFmtId="0" fontId="19" fillId="5" borderId="0" xfId="0" applyFont="1" applyFill="1" applyAlignment="1">
      <alignment horizontal="center"/>
    </xf>
    <xf numFmtId="0" fontId="0" fillId="0" borderId="0" xfId="0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2"/>
  <c:chart>
    <c:title/>
    <c:plotArea>
      <c:layout>
        <c:manualLayout>
          <c:layoutTarget val="inner"/>
          <c:xMode val="edge"/>
          <c:yMode val="edge"/>
          <c:x val="4.7058823529411813E-2"/>
          <c:y val="0.18384014747353028"/>
          <c:w val="0.95070028011204477"/>
          <c:h val="0.6484712647433597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3.361344537815128E-2"/>
                  <c:y val="0.11065006915629318"/>
                </c:manualLayout>
              </c:layout>
              <c:showVal val="1"/>
            </c:dLbl>
            <c:dLbl>
              <c:idx val="1"/>
              <c:layout>
                <c:manualLayout>
                  <c:x val="-4.929971988795518E-2"/>
                  <c:y val="-8.2987551867219886E-2"/>
                </c:manualLayout>
              </c:layout>
              <c:showVal val="1"/>
            </c:dLbl>
            <c:dLbl>
              <c:idx val="2"/>
              <c:layout>
                <c:manualLayout>
                  <c:x val="-3.8095238095238099E-2"/>
                  <c:y val="0.11618257261410789"/>
                </c:manualLayout>
              </c:layout>
              <c:showVal val="1"/>
            </c:dLbl>
            <c:dLbl>
              <c:idx val="3"/>
              <c:layout>
                <c:manualLayout>
                  <c:x val="-4.7058823529411813E-2"/>
                  <c:y val="0.1327800829875519"/>
                </c:manualLayout>
              </c:layout>
              <c:showVal val="1"/>
            </c:dLbl>
            <c:dLbl>
              <c:idx val="4"/>
              <c:layout>
                <c:manualLayout>
                  <c:x val="0"/>
                  <c:y val="-7.1922544951590589E-2"/>
                </c:manualLayout>
              </c:layout>
              <c:showVal val="1"/>
            </c:dLbl>
            <c:dLbl>
              <c:idx val="5"/>
              <c:layout>
                <c:manualLayout>
                  <c:x val="-3.137254901960785E-2"/>
                  <c:y val="-9.9585062240667821E-2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 i="0" baseline="0">
                    <a:latin typeface="Arial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'ROI Statement'!$A$3:$A$8</c:f>
              <c:strCache>
                <c:ptCount val="6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</c:strCache>
            </c:strRef>
          </c:cat>
          <c:val>
            <c:numRef>
              <c:f>'ROI Statement'!$D$3:$D$8</c:f>
              <c:numCache>
                <c:formatCode>0%</c:formatCode>
                <c:ptCount val="6"/>
                <c:pt idx="0">
                  <c:v>3.7003400000000002</c:v>
                </c:pt>
                <c:pt idx="1">
                  <c:v>3.1970999999999998</c:v>
                </c:pt>
                <c:pt idx="2">
                  <c:v>1.428685</c:v>
                </c:pt>
                <c:pt idx="3">
                  <c:v>2.513795</c:v>
                </c:pt>
                <c:pt idx="4">
                  <c:v>1.1900500000000001</c:v>
                </c:pt>
                <c:pt idx="5">
                  <c:v>2.45065</c:v>
                </c:pt>
              </c:numCache>
            </c:numRef>
          </c:val>
        </c:ser>
        <c:dLbls>
          <c:showVal val="1"/>
        </c:dLbls>
        <c:marker val="1"/>
        <c:axId val="55637120"/>
        <c:axId val="55639040"/>
      </c:lineChart>
      <c:catAx>
        <c:axId val="55637120"/>
        <c:scaling>
          <c:orientation val="minMax"/>
        </c:scaling>
        <c:axPos val="b"/>
        <c:majorTickMark val="none"/>
        <c:tickLblPos val="nextTo"/>
        <c:crossAx val="55639040"/>
        <c:crosses val="autoZero"/>
        <c:auto val="1"/>
        <c:lblAlgn val="ctr"/>
        <c:lblOffset val="100"/>
      </c:catAx>
      <c:valAx>
        <c:axId val="55639040"/>
        <c:scaling>
          <c:orientation val="minMax"/>
        </c:scaling>
        <c:delete val="1"/>
        <c:axPos val="l"/>
        <c:numFmt formatCode="0%" sourceLinked="1"/>
        <c:tickLblPos val="nextTo"/>
        <c:crossAx val="55637120"/>
        <c:crosses val="autoZero"/>
        <c:crossBetween val="between"/>
      </c:valAx>
    </c:plotArea>
    <c:plotVisOnly val="1"/>
  </c:chart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Statement'!$A$3:$A$8</c:f>
              <c:strCache>
                <c:ptCount val="6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</c:strCache>
            </c:strRef>
          </c:cat>
          <c:val>
            <c:numRef>
              <c:f>'ROI Statement'!$B$3:$B$8</c:f>
              <c:numCache>
                <c:formatCode>#,##0</c:formatCode>
                <c:ptCount val="6"/>
                <c:pt idx="0">
                  <c:v>200000</c:v>
                </c:pt>
                <c:pt idx="1">
                  <c:v>200000</c:v>
                </c:pt>
                <c:pt idx="2">
                  <c:v>200000</c:v>
                </c:pt>
                <c:pt idx="3">
                  <c:v>200000</c:v>
                </c:pt>
                <c:pt idx="4">
                  <c:v>200000</c:v>
                </c:pt>
                <c:pt idx="5">
                  <c:v>200000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Statement'!$A$3:$A$8</c:f>
              <c:strCache>
                <c:ptCount val="6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</c:strCache>
            </c:strRef>
          </c:cat>
          <c:val>
            <c:numRef>
              <c:f>'ROI Statement'!$C$3:$C$8</c:f>
              <c:numCache>
                <c:formatCode>General</c:formatCode>
                <c:ptCount val="6"/>
                <c:pt idx="0">
                  <c:v>740068</c:v>
                </c:pt>
                <c:pt idx="1">
                  <c:v>639420</c:v>
                </c:pt>
                <c:pt idx="2">
                  <c:v>285737</c:v>
                </c:pt>
                <c:pt idx="3">
                  <c:v>502759</c:v>
                </c:pt>
                <c:pt idx="4">
                  <c:v>238010</c:v>
                </c:pt>
                <c:pt idx="5">
                  <c:v>490130</c:v>
                </c:pt>
              </c:numCache>
            </c:numRef>
          </c:val>
        </c:ser>
        <c:gapWidth val="75"/>
        <c:overlap val="-25"/>
        <c:axId val="84062208"/>
        <c:axId val="84064896"/>
      </c:barChart>
      <c:catAx>
        <c:axId val="84062208"/>
        <c:scaling>
          <c:orientation val="minMax"/>
        </c:scaling>
        <c:axPos val="b"/>
        <c:majorTickMark val="none"/>
        <c:tickLblPos val="nextTo"/>
        <c:crossAx val="84064896"/>
        <c:crosses val="autoZero"/>
        <c:auto val="1"/>
        <c:lblAlgn val="ctr"/>
        <c:lblOffset val="100"/>
      </c:catAx>
      <c:valAx>
        <c:axId val="84064896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9525">
            <a:noFill/>
          </a:ln>
        </c:spPr>
        <c:crossAx val="84062208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1055" l="0.70000000000000062" r="0.70000000000000062" t="0.750000000000010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2</xdr:row>
      <xdr:rowOff>177865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448175" cy="79699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2</xdr:row>
      <xdr:rowOff>177865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448175" cy="79699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581024</xdr:colOff>
      <xdr:row>9</xdr:row>
      <xdr:rowOff>76200</xdr:rowOff>
    </xdr:from>
    <xdr:to>
      <xdr:col>14</xdr:col>
      <xdr:colOff>152399</xdr:colOff>
      <xdr:row>20</xdr:row>
      <xdr:rowOff>95249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257174</xdr:colOff>
      <xdr:row>9</xdr:row>
      <xdr:rowOff>95249</xdr:rowOff>
    </xdr:from>
    <xdr:to>
      <xdr:col>4</xdr:col>
      <xdr:colOff>352425</xdr:colOff>
      <xdr:row>21</xdr:row>
      <xdr:rowOff>9524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C4" sqref="C4:D4"/>
    </sheetView>
  </sheetViews>
  <sheetFormatPr defaultRowHeight="15"/>
  <cols>
    <col min="1" max="1" width="15.140625" customWidth="1"/>
    <col min="2" max="2" width="22.7109375" customWidth="1"/>
    <col min="3" max="3" width="12.5703125" customWidth="1"/>
    <col min="4" max="7" width="13.28515625" customWidth="1"/>
    <col min="8" max="10" width="14.28515625" customWidth="1"/>
    <col min="11" max="11" width="19.85546875" customWidth="1"/>
  </cols>
  <sheetData>
    <row r="1" spans="1:11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33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4" customHeight="1">
      <c r="A3" s="35" t="s">
        <v>101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26.25">
      <c r="A4" s="36" t="s">
        <v>0</v>
      </c>
      <c r="B4" s="36"/>
      <c r="C4" s="37" t="s">
        <v>102</v>
      </c>
      <c r="D4" s="37"/>
      <c r="E4" s="38"/>
      <c r="F4" s="38"/>
      <c r="G4" s="38"/>
      <c r="H4" s="39"/>
      <c r="I4" s="39"/>
      <c r="J4" s="1"/>
      <c r="K4" s="1"/>
    </row>
    <row r="5" spans="1:11" ht="15.75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2" t="s">
        <v>8</v>
      </c>
      <c r="I5" s="33"/>
      <c r="J5" s="4" t="s">
        <v>9</v>
      </c>
      <c r="K5" s="3" t="s">
        <v>10</v>
      </c>
    </row>
    <row r="6" spans="1:11" s="13" customFormat="1" ht="18" customHeight="1">
      <c r="A6" s="23">
        <v>43489</v>
      </c>
      <c r="B6" s="6" t="s">
        <v>149</v>
      </c>
      <c r="C6" s="7">
        <v>4400</v>
      </c>
      <c r="D6" s="6" t="s">
        <v>12</v>
      </c>
      <c r="E6" s="8">
        <v>428.6</v>
      </c>
      <c r="F6" s="8">
        <v>422.2</v>
      </c>
      <c r="G6" s="8"/>
      <c r="H6" s="9">
        <f t="shared" ref="H6:H7" si="0">(IF(D6="SHORT",E6-F6,IF(D6="LONG",F6-E6)))*C6</f>
        <v>28160.000000000149</v>
      </c>
      <c r="I6" s="10"/>
      <c r="J6" s="11">
        <f t="shared" ref="J6:J7" si="1">(H6+I6)/C6</f>
        <v>6.4000000000000341</v>
      </c>
      <c r="K6" s="12">
        <f t="shared" ref="K6:K7" si="2">SUM(H6:I6)</f>
        <v>28160.000000000149</v>
      </c>
    </row>
    <row r="7" spans="1:11" s="13" customFormat="1" ht="18" customHeight="1">
      <c r="A7" s="23">
        <v>43489</v>
      </c>
      <c r="B7" s="6" t="s">
        <v>148</v>
      </c>
      <c r="C7" s="7">
        <v>1208</v>
      </c>
      <c r="D7" s="6" t="s">
        <v>12</v>
      </c>
      <c r="E7" s="8">
        <v>2312.9</v>
      </c>
      <c r="F7" s="8">
        <v>2308.1</v>
      </c>
      <c r="G7" s="8"/>
      <c r="H7" s="9">
        <f t="shared" si="0"/>
        <v>5798.4000000002197</v>
      </c>
      <c r="I7" s="10"/>
      <c r="J7" s="11">
        <f t="shared" si="1"/>
        <v>4.8000000000001819</v>
      </c>
      <c r="K7" s="12">
        <f t="shared" si="2"/>
        <v>5798.4000000002197</v>
      </c>
    </row>
    <row r="8" spans="1:11" s="13" customFormat="1" ht="18" customHeight="1">
      <c r="A8" s="23">
        <v>43486</v>
      </c>
      <c r="B8" s="6" t="s">
        <v>147</v>
      </c>
      <c r="C8" s="7">
        <v>12000</v>
      </c>
      <c r="D8" s="6" t="s">
        <v>14</v>
      </c>
      <c r="E8" s="8">
        <v>220.25</v>
      </c>
      <c r="F8" s="8">
        <v>218</v>
      </c>
      <c r="G8" s="8"/>
      <c r="H8" s="9">
        <f t="shared" ref="H8" si="3">(IF(D8="SHORT",E8-F8,IF(D8="LONG",F8-E8)))*C8</f>
        <v>-27000</v>
      </c>
      <c r="I8" s="10"/>
      <c r="J8" s="11">
        <f t="shared" ref="J8" si="4">(H8+I8)/C8</f>
        <v>-2.25</v>
      </c>
      <c r="K8" s="12">
        <f t="shared" ref="K8" si="5">SUM(H8:I8)</f>
        <v>-27000</v>
      </c>
    </row>
    <row r="9" spans="1:11" s="13" customFormat="1" ht="18" customHeight="1">
      <c r="A9" s="23">
        <v>43483</v>
      </c>
      <c r="B9" s="6" t="s">
        <v>146</v>
      </c>
      <c r="C9" s="7">
        <v>18000</v>
      </c>
      <c r="D9" s="6" t="s">
        <v>12</v>
      </c>
      <c r="E9" s="8">
        <v>86.2</v>
      </c>
      <c r="F9" s="8">
        <v>85.5</v>
      </c>
      <c r="G9" s="8"/>
      <c r="H9" s="9">
        <f t="shared" ref="H9:H10" si="6">(IF(D9="SHORT",E9-F9,IF(D9="LONG",F9-E9)))*C9</f>
        <v>12600.000000000051</v>
      </c>
      <c r="I9" s="10"/>
      <c r="J9" s="11">
        <f t="shared" ref="J9:J10" si="7">(H9+I9)/C9</f>
        <v>0.70000000000000284</v>
      </c>
      <c r="K9" s="12">
        <f t="shared" ref="K9:K10" si="8">SUM(H9:I9)</f>
        <v>12600.000000000051</v>
      </c>
    </row>
    <row r="10" spans="1:11" s="13" customFormat="1" ht="18" customHeight="1">
      <c r="A10" s="23">
        <v>43482</v>
      </c>
      <c r="B10" s="6" t="s">
        <v>56</v>
      </c>
      <c r="C10" s="7">
        <v>1000</v>
      </c>
      <c r="D10" s="6" t="s">
        <v>12</v>
      </c>
      <c r="E10" s="8">
        <v>2613.6</v>
      </c>
      <c r="F10" s="8">
        <v>2606.15</v>
      </c>
      <c r="G10" s="8"/>
      <c r="H10" s="9">
        <f t="shared" si="6"/>
        <v>7449.9999999998181</v>
      </c>
      <c r="I10" s="10"/>
      <c r="J10" s="11">
        <f t="shared" si="7"/>
        <v>7.4499999999998181</v>
      </c>
      <c r="K10" s="12">
        <f t="shared" si="8"/>
        <v>7449.9999999998181</v>
      </c>
    </row>
    <row r="11" spans="1:11" s="13" customFormat="1" ht="18" customHeight="1">
      <c r="A11" s="23">
        <v>43481</v>
      </c>
      <c r="B11" s="6" t="s">
        <v>145</v>
      </c>
      <c r="C11" s="7">
        <v>1000</v>
      </c>
      <c r="D11" s="6" t="s">
        <v>14</v>
      </c>
      <c r="E11" s="8">
        <v>2125.9499999999998</v>
      </c>
      <c r="F11" s="8">
        <v>2127.5500000000002</v>
      </c>
      <c r="G11" s="8"/>
      <c r="H11" s="9">
        <f t="shared" ref="H11" si="9">(IF(D11="SHORT",E11-F11,IF(D11="LONG",F11-E11)))*C11</f>
        <v>1600.0000000003638</v>
      </c>
      <c r="I11" s="10"/>
      <c r="J11" s="11">
        <f t="shared" ref="J11" si="10">(H11+I11)/C11</f>
        <v>1.6000000000003638</v>
      </c>
      <c r="K11" s="12">
        <f t="shared" ref="K11" si="11">SUM(H11:I11)</f>
        <v>1600.0000000003638</v>
      </c>
    </row>
    <row r="12" spans="1:11" s="13" customFormat="1" ht="18" customHeight="1">
      <c r="A12" s="23">
        <v>43480</v>
      </c>
      <c r="B12" s="6" t="s">
        <v>143</v>
      </c>
      <c r="C12" s="7">
        <v>12800</v>
      </c>
      <c r="D12" s="6" t="s">
        <v>14</v>
      </c>
      <c r="E12" s="8">
        <v>155.44999999999999</v>
      </c>
      <c r="F12" s="8">
        <v>157.75</v>
      </c>
      <c r="G12" s="8"/>
      <c r="H12" s="9">
        <f t="shared" ref="H12:H13" si="12">(IF(D12="SHORT",E12-F12,IF(D12="LONG",F12-E12)))*C12</f>
        <v>29440.000000000146</v>
      </c>
      <c r="I12" s="10"/>
      <c r="J12" s="11">
        <f t="shared" ref="J12:J13" si="13">(H12+I12)/C12</f>
        <v>2.3000000000000114</v>
      </c>
      <c r="K12" s="12">
        <f t="shared" ref="K12:K13" si="14">SUM(H12:I12)</f>
        <v>29440.000000000146</v>
      </c>
    </row>
    <row r="13" spans="1:11" s="13" customFormat="1" ht="18" customHeight="1">
      <c r="A13" s="23">
        <v>43479</v>
      </c>
      <c r="B13" s="6" t="s">
        <v>144</v>
      </c>
      <c r="C13" s="7">
        <v>6800</v>
      </c>
      <c r="D13" s="6" t="s">
        <v>12</v>
      </c>
      <c r="E13" s="8">
        <v>330.7</v>
      </c>
      <c r="F13" s="8">
        <v>334</v>
      </c>
      <c r="G13" s="8"/>
      <c r="H13" s="9">
        <f t="shared" si="12"/>
        <v>-22440.000000000076</v>
      </c>
      <c r="I13" s="10"/>
      <c r="J13" s="11">
        <f t="shared" si="13"/>
        <v>-3.3000000000000114</v>
      </c>
      <c r="K13" s="12">
        <f t="shared" si="14"/>
        <v>-22440.000000000076</v>
      </c>
    </row>
    <row r="14" spans="1:11" s="13" customFormat="1" ht="18" customHeight="1">
      <c r="A14" s="23">
        <v>43476</v>
      </c>
      <c r="B14" s="6" t="s">
        <v>75</v>
      </c>
      <c r="C14" s="7">
        <v>4244</v>
      </c>
      <c r="D14" s="6" t="s">
        <v>12</v>
      </c>
      <c r="E14" s="8">
        <v>483.05</v>
      </c>
      <c r="F14" s="8">
        <v>475.8</v>
      </c>
      <c r="G14" s="8"/>
      <c r="H14" s="9">
        <f t="shared" ref="H14:H15" si="15">(IF(D14="SHORT",E14-F14,IF(D14="LONG",F14-E14)))*C14</f>
        <v>30769</v>
      </c>
      <c r="I14" s="10"/>
      <c r="J14" s="11">
        <f t="shared" ref="J14:J15" si="16">(H14+I14)/C14</f>
        <v>7.25</v>
      </c>
      <c r="K14" s="12">
        <f t="shared" ref="K14:K15" si="17">SUM(H14:I14)</f>
        <v>30769</v>
      </c>
    </row>
    <row r="15" spans="1:11" s="13" customFormat="1" ht="18" customHeight="1">
      <c r="A15" s="23">
        <v>43475</v>
      </c>
      <c r="B15" s="6" t="s">
        <v>142</v>
      </c>
      <c r="C15" s="7">
        <v>11000</v>
      </c>
      <c r="D15" s="6" t="s">
        <v>12</v>
      </c>
      <c r="E15" s="8">
        <v>266.39999999999998</v>
      </c>
      <c r="F15" s="8">
        <v>269.10000000000002</v>
      </c>
      <c r="G15" s="8"/>
      <c r="H15" s="9">
        <f t="shared" si="15"/>
        <v>-29700.000000000502</v>
      </c>
      <c r="I15" s="10"/>
      <c r="J15" s="11">
        <f t="shared" si="16"/>
        <v>-2.7000000000000455</v>
      </c>
      <c r="K15" s="12">
        <f t="shared" si="17"/>
        <v>-29700.000000000502</v>
      </c>
    </row>
    <row r="16" spans="1:11" s="13" customFormat="1" ht="18" customHeight="1">
      <c r="A16" s="23">
        <v>43474</v>
      </c>
      <c r="B16" s="6" t="s">
        <v>141</v>
      </c>
      <c r="C16" s="7">
        <v>6000</v>
      </c>
      <c r="D16" s="6" t="s">
        <v>14</v>
      </c>
      <c r="E16" s="8">
        <v>547.25</v>
      </c>
      <c r="F16" s="8">
        <v>555.45000000000005</v>
      </c>
      <c r="G16" s="8"/>
      <c r="H16" s="9">
        <f t="shared" ref="H16" si="18">(IF(D16="SHORT",E16-F16,IF(D16="LONG",F16-E16)))*C16</f>
        <v>49200.000000000276</v>
      </c>
      <c r="I16" s="10"/>
      <c r="J16" s="11">
        <f t="shared" ref="J16" si="19">(H16+I16)/C16</f>
        <v>8.2000000000000455</v>
      </c>
      <c r="K16" s="12">
        <f t="shared" ref="K16" si="20">SUM(H16:I16)</f>
        <v>49200.000000000276</v>
      </c>
    </row>
    <row r="17" spans="1:11" s="13" customFormat="1" ht="18" customHeight="1">
      <c r="A17" s="23">
        <v>43472</v>
      </c>
      <c r="B17" s="6" t="s">
        <v>64</v>
      </c>
      <c r="C17" s="7">
        <v>2400</v>
      </c>
      <c r="D17" s="6" t="s">
        <v>14</v>
      </c>
      <c r="E17" s="8">
        <v>1177.8</v>
      </c>
      <c r="F17" s="8">
        <v>1183.95</v>
      </c>
      <c r="G17" s="8"/>
      <c r="H17" s="9">
        <f t="shared" ref="H17" si="21">(IF(D17="SHORT",E17-F17,IF(D17="LONG",F17-E17)))*C17</f>
        <v>14760.000000000218</v>
      </c>
      <c r="I17" s="10"/>
      <c r="J17" s="11">
        <f t="shared" ref="J17" si="22">(H17+I17)/C17</f>
        <v>6.1500000000000909</v>
      </c>
      <c r="K17" s="12">
        <f t="shared" ref="K17" si="23">SUM(H17:I17)</f>
        <v>14760.000000000218</v>
      </c>
    </row>
    <row r="18" spans="1:11" s="13" customFormat="1" ht="18" customHeight="1">
      <c r="A18" s="23">
        <v>43468</v>
      </c>
      <c r="B18" s="6" t="s">
        <v>105</v>
      </c>
      <c r="C18" s="7">
        <v>4800</v>
      </c>
      <c r="D18" s="6" t="s">
        <v>12</v>
      </c>
      <c r="E18" s="8">
        <v>565.85</v>
      </c>
      <c r="F18" s="8">
        <v>563</v>
      </c>
      <c r="G18" s="8"/>
      <c r="H18" s="9">
        <f t="shared" ref="H18:H19" si="24">(IF(D18="SHORT",E18-F18,IF(D18="LONG",F18-E18)))*C18</f>
        <v>13680.000000000109</v>
      </c>
      <c r="I18" s="10"/>
      <c r="J18" s="11">
        <f t="shared" ref="J18:J19" si="25">(H18+I18)/C18</f>
        <v>2.8500000000000227</v>
      </c>
      <c r="K18" s="12">
        <f t="shared" ref="K18:K19" si="26">SUM(H18:I18)</f>
        <v>13680.000000000109</v>
      </c>
    </row>
    <row r="19" spans="1:11" s="13" customFormat="1" ht="18" customHeight="1">
      <c r="A19" s="23">
        <v>43468</v>
      </c>
      <c r="B19" s="6" t="s">
        <v>70</v>
      </c>
      <c r="C19" s="7">
        <v>11500</v>
      </c>
      <c r="D19" s="6" t="s">
        <v>12</v>
      </c>
      <c r="E19" s="8">
        <v>194.2</v>
      </c>
      <c r="F19" s="8">
        <v>191.25</v>
      </c>
      <c r="G19" s="8"/>
      <c r="H19" s="9">
        <f t="shared" si="24"/>
        <v>33924.999999999869</v>
      </c>
      <c r="I19" s="10"/>
      <c r="J19" s="11">
        <f t="shared" si="25"/>
        <v>2.9499999999999886</v>
      </c>
      <c r="K19" s="12">
        <f t="shared" si="26"/>
        <v>33924.999999999869</v>
      </c>
    </row>
    <row r="20" spans="1:11" s="13" customFormat="1" ht="18" customHeight="1">
      <c r="A20" s="23">
        <v>43467</v>
      </c>
      <c r="B20" s="6" t="s">
        <v>52</v>
      </c>
      <c r="C20" s="7">
        <v>2000</v>
      </c>
      <c r="D20" s="6" t="s">
        <v>12</v>
      </c>
      <c r="E20" s="8">
        <v>1277.4000000000001</v>
      </c>
      <c r="F20" s="8">
        <v>1258.25</v>
      </c>
      <c r="G20" s="8"/>
      <c r="H20" s="9">
        <f t="shared" ref="H20" si="27">(IF(D20="SHORT",E20-F20,IF(D20="LONG",F20-E20)))*C20</f>
        <v>38300.000000000182</v>
      </c>
      <c r="I20" s="10"/>
      <c r="J20" s="11">
        <f t="shared" ref="J20" si="28">(H20+I20)/C20</f>
        <v>19.150000000000091</v>
      </c>
      <c r="K20" s="12">
        <f t="shared" ref="K20" si="29">SUM(H20:I20)</f>
        <v>38300.000000000182</v>
      </c>
    </row>
  </sheetData>
  <mergeCells count="7">
    <mergeCell ref="H5:I5"/>
    <mergeCell ref="A1:K2"/>
    <mergeCell ref="A3:K3"/>
    <mergeCell ref="A4:B4"/>
    <mergeCell ref="C4:D4"/>
    <mergeCell ref="E4:G4"/>
    <mergeCell ref="H4:I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6"/>
  <sheetViews>
    <sheetView workbookViewId="0">
      <selection activeCell="L1" sqref="A1:XFD6"/>
    </sheetView>
  </sheetViews>
  <sheetFormatPr defaultRowHeight="15"/>
  <cols>
    <col min="1" max="1" width="15.140625" customWidth="1"/>
    <col min="2" max="2" width="22.7109375" customWidth="1"/>
    <col min="3" max="3" width="12.5703125" customWidth="1"/>
    <col min="4" max="7" width="13.28515625" customWidth="1"/>
    <col min="8" max="10" width="14.28515625" customWidth="1"/>
    <col min="11" max="11" width="19.85546875" customWidth="1"/>
  </cols>
  <sheetData>
    <row r="1" spans="1:11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33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4" customHeight="1">
      <c r="A3" s="35" t="s">
        <v>101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26.25">
      <c r="A4" s="36" t="s">
        <v>0</v>
      </c>
      <c r="B4" s="36"/>
      <c r="C4" s="37" t="s">
        <v>102</v>
      </c>
      <c r="D4" s="37"/>
      <c r="E4" s="38"/>
      <c r="F4" s="38"/>
      <c r="G4" s="38"/>
      <c r="H4" s="39"/>
      <c r="I4" s="39"/>
      <c r="J4" s="1"/>
      <c r="K4" s="1"/>
    </row>
    <row r="5" spans="1:11" ht="15.75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2" t="s">
        <v>8</v>
      </c>
      <c r="I5" s="33"/>
      <c r="J5" s="4" t="s">
        <v>9</v>
      </c>
      <c r="K5" s="3" t="s">
        <v>10</v>
      </c>
    </row>
    <row r="6" spans="1:11" s="13" customFormat="1" ht="18" customHeight="1">
      <c r="A6" s="23">
        <v>43462</v>
      </c>
      <c r="B6" s="6" t="s">
        <v>21</v>
      </c>
      <c r="C6" s="7">
        <v>2400</v>
      </c>
      <c r="D6" s="6" t="s">
        <v>14</v>
      </c>
      <c r="E6" s="8">
        <v>1162.5</v>
      </c>
      <c r="F6" s="8">
        <v>1179.9000000000001</v>
      </c>
      <c r="G6" s="8"/>
      <c r="H6" s="9">
        <f t="shared" ref="H6" si="0">(IF(D6="SHORT",E6-F6,IF(D6="LONG",F6-E6)))*C6</f>
        <v>41760.000000000218</v>
      </c>
      <c r="I6" s="10"/>
      <c r="J6" s="11">
        <f t="shared" ref="J6" si="1">(H6+I6)/C6</f>
        <v>17.400000000000091</v>
      </c>
      <c r="K6" s="12">
        <f t="shared" ref="K6" si="2">SUM(H6:I6)</f>
        <v>41760.000000000218</v>
      </c>
    </row>
    <row r="7" spans="1:11" s="13" customFormat="1" ht="18" customHeight="1">
      <c r="A7" s="23">
        <v>43461</v>
      </c>
      <c r="B7" s="6" t="s">
        <v>20</v>
      </c>
      <c r="C7" s="7">
        <v>6300</v>
      </c>
      <c r="D7" s="6" t="s">
        <v>14</v>
      </c>
      <c r="E7" s="8">
        <v>248.8</v>
      </c>
      <c r="F7" s="8">
        <v>252.5</v>
      </c>
      <c r="G7" s="8"/>
      <c r="H7" s="9">
        <f t="shared" ref="H7" si="3">(IF(D7="SHORT",E7-F7,IF(D7="LONG",F7-E7)))*C7</f>
        <v>23309.999999999927</v>
      </c>
      <c r="I7" s="10"/>
      <c r="J7" s="11">
        <f t="shared" ref="J7" si="4">(H7+I7)/C7</f>
        <v>3.6999999999999886</v>
      </c>
      <c r="K7" s="12">
        <f t="shared" ref="K7" si="5">SUM(H7:I7)</f>
        <v>23309.999999999927</v>
      </c>
    </row>
    <row r="8" spans="1:11" s="13" customFormat="1" ht="18" customHeight="1">
      <c r="A8" s="23">
        <v>43460</v>
      </c>
      <c r="B8" s="6" t="s">
        <v>138</v>
      </c>
      <c r="C8" s="7">
        <v>4000</v>
      </c>
      <c r="D8" s="6" t="s">
        <v>14</v>
      </c>
      <c r="E8" s="8">
        <v>671.5</v>
      </c>
      <c r="F8" s="8">
        <v>681.55</v>
      </c>
      <c r="G8" s="8"/>
      <c r="H8" s="9">
        <f t="shared" ref="H8:H9" si="6">(IF(D8="SHORT",E8-F8,IF(D8="LONG",F8-E8)))*C8</f>
        <v>40199.999999999818</v>
      </c>
      <c r="I8" s="10"/>
      <c r="J8" s="11">
        <f t="shared" ref="J8:J9" si="7">(H8+I8)/C8</f>
        <v>10.049999999999955</v>
      </c>
      <c r="K8" s="12">
        <f t="shared" ref="K8:K9" si="8">SUM(H8:I8)</f>
        <v>40199.999999999818</v>
      </c>
    </row>
    <row r="9" spans="1:11" s="13" customFormat="1" ht="18" customHeight="1">
      <c r="A9" s="23">
        <v>43460</v>
      </c>
      <c r="B9" s="6" t="s">
        <v>86</v>
      </c>
      <c r="C9" s="7">
        <v>4400</v>
      </c>
      <c r="D9" s="6" t="s">
        <v>14</v>
      </c>
      <c r="E9" s="8">
        <v>674.3</v>
      </c>
      <c r="F9" s="8">
        <v>684.4</v>
      </c>
      <c r="G9" s="8"/>
      <c r="H9" s="9">
        <f t="shared" si="6"/>
        <v>44440.000000000102</v>
      </c>
      <c r="I9" s="10"/>
      <c r="J9" s="11">
        <f t="shared" si="7"/>
        <v>10.100000000000023</v>
      </c>
      <c r="K9" s="12">
        <f t="shared" si="8"/>
        <v>44440.000000000102</v>
      </c>
    </row>
    <row r="10" spans="1:11" s="13" customFormat="1" ht="18" customHeight="1">
      <c r="A10" s="23">
        <v>43458</v>
      </c>
      <c r="B10" s="6" t="s">
        <v>32</v>
      </c>
      <c r="C10" s="7">
        <v>18000</v>
      </c>
      <c r="D10" s="6" t="s">
        <v>12</v>
      </c>
      <c r="E10" s="8">
        <v>108.3</v>
      </c>
      <c r="F10" s="8">
        <v>109.4</v>
      </c>
      <c r="G10" s="8"/>
      <c r="H10" s="9">
        <f t="shared" ref="H10" si="9">(IF(D10="SHORT",E10-F10,IF(D10="LONG",F10-E10)))*C10</f>
        <v>-19800.000000000153</v>
      </c>
      <c r="I10" s="10"/>
      <c r="J10" s="11">
        <f t="shared" ref="J10" si="10">(H10+I10)/C10</f>
        <v>-1.1000000000000085</v>
      </c>
      <c r="K10" s="12">
        <f t="shared" ref="K10" si="11">SUM(H10:I10)</f>
        <v>-19800.000000000153</v>
      </c>
    </row>
    <row r="11" spans="1:11" s="13" customFormat="1" ht="18" customHeight="1">
      <c r="A11" s="23">
        <v>43455</v>
      </c>
      <c r="B11" s="6" t="s">
        <v>137</v>
      </c>
      <c r="C11" s="7">
        <v>19800</v>
      </c>
      <c r="D11" s="6" t="s">
        <v>12</v>
      </c>
      <c r="E11" s="8">
        <v>89.9</v>
      </c>
      <c r="F11" s="8">
        <v>88.55</v>
      </c>
      <c r="G11" s="8"/>
      <c r="H11" s="9">
        <f t="shared" ref="H11" si="12">(IF(D11="SHORT",E11-F11,IF(D11="LONG",F11-E11)))*C11</f>
        <v>26730.000000000167</v>
      </c>
      <c r="I11" s="10"/>
      <c r="J11" s="11">
        <f t="shared" ref="J11" si="13">(H11+I11)/C11</f>
        <v>1.3500000000000085</v>
      </c>
      <c r="K11" s="12">
        <f t="shared" ref="K11" si="14">SUM(H11:I11)</f>
        <v>26730.000000000167</v>
      </c>
    </row>
    <row r="12" spans="1:11" s="13" customFormat="1" ht="18" customHeight="1">
      <c r="A12" s="23">
        <v>43454</v>
      </c>
      <c r="B12" s="6" t="s">
        <v>115</v>
      </c>
      <c r="C12" s="7">
        <v>10000</v>
      </c>
      <c r="D12" s="6" t="s">
        <v>14</v>
      </c>
      <c r="E12" s="8">
        <v>376.4</v>
      </c>
      <c r="F12" s="8">
        <v>380.05</v>
      </c>
      <c r="G12" s="8"/>
      <c r="H12" s="9">
        <f t="shared" ref="H12" si="15">(IF(D12="SHORT",E12-F12,IF(D12="LONG",F12-E12)))*C12</f>
        <v>36500.000000000342</v>
      </c>
      <c r="I12" s="10"/>
      <c r="J12" s="11">
        <f t="shared" ref="J12" si="16">(H12+I12)/C12</f>
        <v>3.6500000000000341</v>
      </c>
      <c r="K12" s="12">
        <f t="shared" ref="K12" si="17">SUM(H12:I12)</f>
        <v>36500.000000000342</v>
      </c>
    </row>
    <row r="13" spans="1:11" s="13" customFormat="1" ht="16.5" customHeight="1">
      <c r="A13" s="5">
        <v>43454</v>
      </c>
      <c r="B13" s="6" t="s">
        <v>52</v>
      </c>
      <c r="C13" s="7">
        <v>2000</v>
      </c>
      <c r="D13" s="6" t="s">
        <v>14</v>
      </c>
      <c r="E13" s="8">
        <v>1263.55</v>
      </c>
      <c r="F13" s="8">
        <v>1272</v>
      </c>
      <c r="G13" s="8"/>
      <c r="H13" s="9">
        <f t="shared" ref="H13:H14" si="18">(IF(D13="SHORT",E13-F13,IF(D13="LONG",F13-E13)))*C13</f>
        <v>16900.000000000091</v>
      </c>
      <c r="I13" s="10"/>
      <c r="J13" s="11">
        <f t="shared" ref="J13:J14" si="19">(H13+I13)/C13</f>
        <v>8.4500000000000455</v>
      </c>
      <c r="K13" s="12">
        <f t="shared" ref="K13:K14" si="20">SUM(H13:I13)</f>
        <v>16900.000000000091</v>
      </c>
    </row>
    <row r="14" spans="1:11" s="13" customFormat="1" ht="16.5" customHeight="1">
      <c r="A14" s="5">
        <v>43453</v>
      </c>
      <c r="B14" s="6" t="s">
        <v>19</v>
      </c>
      <c r="C14" s="7">
        <v>6000</v>
      </c>
      <c r="D14" s="6" t="s">
        <v>14</v>
      </c>
      <c r="E14" s="8">
        <v>174.75</v>
      </c>
      <c r="F14" s="8">
        <v>173</v>
      </c>
      <c r="G14" s="8"/>
      <c r="H14" s="9">
        <f t="shared" si="18"/>
        <v>-10500</v>
      </c>
      <c r="I14" s="10"/>
      <c r="J14" s="11">
        <f t="shared" si="19"/>
        <v>-1.75</v>
      </c>
      <c r="K14" s="12">
        <f t="shared" si="20"/>
        <v>-10500</v>
      </c>
    </row>
    <row r="15" spans="1:11" s="13" customFormat="1" ht="16.5" customHeight="1">
      <c r="A15" s="5">
        <v>43453</v>
      </c>
      <c r="B15" s="6" t="s">
        <v>136</v>
      </c>
      <c r="C15" s="7">
        <v>2800</v>
      </c>
      <c r="D15" s="6" t="s">
        <v>14</v>
      </c>
      <c r="E15" s="8">
        <v>921.25</v>
      </c>
      <c r="F15" s="8">
        <v>912</v>
      </c>
      <c r="G15" s="8"/>
      <c r="H15" s="9">
        <f t="shared" ref="H15" si="21">(IF(D15="SHORT",E15-F15,IF(D15="LONG",F15-E15)))*C15</f>
        <v>-25900</v>
      </c>
      <c r="I15" s="10"/>
      <c r="J15" s="11">
        <f t="shared" ref="J15" si="22">(H15+I15)/C15</f>
        <v>-9.25</v>
      </c>
      <c r="K15" s="12">
        <f t="shared" ref="K15" si="23">SUM(H15:I15)</f>
        <v>-25900</v>
      </c>
    </row>
    <row r="16" spans="1:11" s="13" customFormat="1" ht="16.5" customHeight="1">
      <c r="A16" s="5">
        <v>43452</v>
      </c>
      <c r="B16" s="6" t="s">
        <v>134</v>
      </c>
      <c r="C16" s="7">
        <v>4000</v>
      </c>
      <c r="D16" s="6" t="s">
        <v>14</v>
      </c>
      <c r="E16" s="8">
        <v>578.15</v>
      </c>
      <c r="F16" s="8">
        <v>585.95000000000005</v>
      </c>
      <c r="G16" s="8"/>
      <c r="H16" s="9">
        <f t="shared" ref="H16" si="24">(IF(D16="SHORT",E16-F16,IF(D16="LONG",F16-E16)))*C16</f>
        <v>31200.000000000273</v>
      </c>
      <c r="I16" s="10"/>
      <c r="J16" s="11">
        <f t="shared" ref="J16" si="25">(H16+I16)/C16</f>
        <v>7.8000000000000682</v>
      </c>
      <c r="K16" s="12">
        <f t="shared" ref="K16" si="26">SUM(H16:I16)</f>
        <v>31200.000000000273</v>
      </c>
    </row>
    <row r="17" spans="1:11" s="13" customFormat="1" ht="16.5" customHeight="1">
      <c r="A17" s="5">
        <v>43451</v>
      </c>
      <c r="B17" s="6" t="s">
        <v>135</v>
      </c>
      <c r="C17" s="7">
        <v>2200</v>
      </c>
      <c r="D17" s="6" t="s">
        <v>14</v>
      </c>
      <c r="E17" s="8">
        <v>699.25</v>
      </c>
      <c r="F17" s="8">
        <v>692.25</v>
      </c>
      <c r="G17" s="8"/>
      <c r="H17" s="9">
        <f t="shared" ref="H17" si="27">(IF(D17="SHORT",E17-F17,IF(D17="LONG",F17-E17)))*C17</f>
        <v>-15400</v>
      </c>
      <c r="I17" s="10"/>
      <c r="J17" s="11">
        <f t="shared" ref="J17" si="28">(H17+I17)/C17</f>
        <v>-7</v>
      </c>
      <c r="K17" s="12">
        <f t="shared" ref="K17" si="29">SUM(H17:I17)</f>
        <v>-15400</v>
      </c>
    </row>
    <row r="18" spans="1:11" s="13" customFormat="1" ht="16.5" customHeight="1">
      <c r="A18" s="5">
        <v>43448</v>
      </c>
      <c r="B18" s="6" t="s">
        <v>118</v>
      </c>
      <c r="C18" s="7">
        <v>4000</v>
      </c>
      <c r="D18" s="6" t="s">
        <v>14</v>
      </c>
      <c r="E18" s="8">
        <v>568.70000000000005</v>
      </c>
      <c r="F18" s="8">
        <v>576.35</v>
      </c>
      <c r="G18" s="8"/>
      <c r="H18" s="9">
        <f t="shared" ref="H18" si="30">(IF(D18="SHORT",E18-F18,IF(D18="LONG",F18-E18)))*C18</f>
        <v>30599.999999999909</v>
      </c>
      <c r="I18" s="10"/>
      <c r="J18" s="11">
        <f t="shared" ref="J18" si="31">(H18+I18)/C18</f>
        <v>7.6499999999999773</v>
      </c>
      <c r="K18" s="12">
        <f t="shared" ref="K18" si="32">SUM(H18:I18)</f>
        <v>30599.999999999909</v>
      </c>
    </row>
    <row r="19" spans="1:11" s="13" customFormat="1" ht="16.5" customHeight="1">
      <c r="A19" s="5">
        <v>43447</v>
      </c>
      <c r="B19" s="6" t="s">
        <v>133</v>
      </c>
      <c r="C19" s="7">
        <v>16000</v>
      </c>
      <c r="D19" s="6" t="s">
        <v>12</v>
      </c>
      <c r="E19" s="8">
        <v>113.9</v>
      </c>
      <c r="F19" s="8">
        <v>112.2</v>
      </c>
      <c r="G19" s="8"/>
      <c r="H19" s="9">
        <f t="shared" ref="H19" si="33">(IF(D19="SHORT",E19-F19,IF(D19="LONG",F19-E19)))*C19</f>
        <v>27200.000000000044</v>
      </c>
      <c r="I19" s="10"/>
      <c r="J19" s="11">
        <f t="shared" ref="J19" si="34">(H19+I19)/C19</f>
        <v>1.7000000000000026</v>
      </c>
      <c r="K19" s="12">
        <f t="shared" ref="K19" si="35">SUM(H19:I19)</f>
        <v>27200.000000000044</v>
      </c>
    </row>
    <row r="20" spans="1:11" s="13" customFormat="1" ht="16.5" customHeight="1">
      <c r="A20" s="5">
        <v>43446</v>
      </c>
      <c r="B20" s="6" t="s">
        <v>79</v>
      </c>
      <c r="C20" s="7">
        <v>12000</v>
      </c>
      <c r="D20" s="6" t="s">
        <v>14</v>
      </c>
      <c r="E20" s="8">
        <v>132.19999999999999</v>
      </c>
      <c r="F20" s="8">
        <v>134.19999999999999</v>
      </c>
      <c r="G20" s="8"/>
      <c r="H20" s="9">
        <f t="shared" ref="H20" si="36">(IF(D20="SHORT",E20-F20,IF(D20="LONG",F20-E20)))*C20</f>
        <v>24000</v>
      </c>
      <c r="I20" s="10"/>
      <c r="J20" s="11">
        <f t="shared" ref="J20" si="37">(H20+I20)/C20</f>
        <v>2</v>
      </c>
      <c r="K20" s="12">
        <f t="shared" ref="K20" si="38">SUM(H20:I20)</f>
        <v>24000</v>
      </c>
    </row>
    <row r="21" spans="1:11" s="20" customFormat="1" ht="16.5" customHeight="1">
      <c r="A21" s="14">
        <v>43445</v>
      </c>
      <c r="B21" s="15" t="s">
        <v>75</v>
      </c>
      <c r="C21" s="16">
        <v>4244</v>
      </c>
      <c r="D21" s="15" t="s">
        <v>14</v>
      </c>
      <c r="E21" s="17">
        <v>501.35</v>
      </c>
      <c r="F21" s="17">
        <v>508.1</v>
      </c>
      <c r="G21" s="17">
        <v>517.04999999999995</v>
      </c>
      <c r="H21" s="18">
        <f t="shared" ref="H21" si="39">(IF(D21="SHORT",E21-F21,IF(D21="LONG",F21-E21)))*C21</f>
        <v>28647</v>
      </c>
      <c r="I21" s="19">
        <f t="shared" ref="I21" si="40">(IF(D21="SHORT",IF(H21="",0,F21-G21),IF(H21="",0,G21-F21)))*C21</f>
        <v>37983.799999999712</v>
      </c>
      <c r="J21" s="30">
        <f t="shared" ref="J21" si="41">(H21+I21)/C21</f>
        <v>15.699999999999932</v>
      </c>
      <c r="K21" s="31">
        <f t="shared" ref="K21" si="42">SUM(H21:I21)</f>
        <v>66630.799999999712</v>
      </c>
    </row>
    <row r="22" spans="1:11" s="13" customFormat="1" ht="16.5" customHeight="1">
      <c r="A22" s="5">
        <v>43444</v>
      </c>
      <c r="B22" s="6" t="s">
        <v>117</v>
      </c>
      <c r="C22" s="7">
        <v>3600</v>
      </c>
      <c r="D22" s="6" t="s">
        <v>12</v>
      </c>
      <c r="E22" s="8">
        <v>611.45000000000005</v>
      </c>
      <c r="F22" s="8">
        <v>610</v>
      </c>
      <c r="G22" s="8"/>
      <c r="H22" s="9">
        <f t="shared" ref="H22" si="43">(IF(D22="SHORT",E22-F22,IF(D22="LONG",F22-E22)))*C22</f>
        <v>5220.0000000001637</v>
      </c>
      <c r="I22" s="10"/>
      <c r="J22" s="11">
        <f t="shared" ref="J22" si="44">(H22+I22)/C22</f>
        <v>1.4500000000000455</v>
      </c>
      <c r="K22" s="12">
        <f t="shared" ref="K22" si="45">SUM(H22:I22)</f>
        <v>5220.0000000001637</v>
      </c>
    </row>
    <row r="23" spans="1:11" s="13" customFormat="1" ht="16.5" customHeight="1">
      <c r="A23" s="5">
        <v>43441</v>
      </c>
      <c r="B23" s="6" t="s">
        <v>21</v>
      </c>
      <c r="C23" s="7">
        <v>2400</v>
      </c>
      <c r="D23" s="6" t="s">
        <v>12</v>
      </c>
      <c r="E23" s="8">
        <v>1026.6500000000001</v>
      </c>
      <c r="F23" s="8">
        <v>1022.15</v>
      </c>
      <c r="G23" s="8"/>
      <c r="H23" s="9">
        <f t="shared" ref="H23:H24" si="46">(IF(D23="SHORT",E23-F23,IF(D23="LONG",F23-E23)))*C23</f>
        <v>10800.000000000273</v>
      </c>
      <c r="I23" s="10"/>
      <c r="J23" s="11">
        <f t="shared" ref="J23:J24" si="47">(H23+I23)/C23</f>
        <v>4.5000000000001137</v>
      </c>
      <c r="K23" s="12">
        <f t="shared" ref="K23:K24" si="48">SUM(H23:I23)</f>
        <v>10800.000000000273</v>
      </c>
    </row>
    <row r="24" spans="1:11" s="13" customFormat="1" ht="16.5" customHeight="1">
      <c r="A24" s="5">
        <v>43441</v>
      </c>
      <c r="B24" s="6" t="s">
        <v>39</v>
      </c>
      <c r="C24" s="7">
        <v>4800</v>
      </c>
      <c r="D24" s="6" t="s">
        <v>12</v>
      </c>
      <c r="E24" s="8">
        <v>273.45</v>
      </c>
      <c r="F24" s="8">
        <v>276.25</v>
      </c>
      <c r="G24" s="8"/>
      <c r="H24" s="9">
        <f t="shared" si="46"/>
        <v>-13440.000000000055</v>
      </c>
      <c r="I24" s="10"/>
      <c r="J24" s="11">
        <f t="shared" si="47"/>
        <v>-2.8000000000000114</v>
      </c>
      <c r="K24" s="12">
        <f t="shared" si="48"/>
        <v>-13440.000000000055</v>
      </c>
    </row>
    <row r="25" spans="1:11" s="13" customFormat="1" ht="16.5" customHeight="1">
      <c r="A25" s="5">
        <v>43440</v>
      </c>
      <c r="B25" s="6" t="s">
        <v>26</v>
      </c>
      <c r="C25" s="7">
        <v>4800</v>
      </c>
      <c r="D25" s="6" t="s">
        <v>12</v>
      </c>
      <c r="E25" s="8">
        <v>433.75</v>
      </c>
      <c r="F25" s="8">
        <v>427.85</v>
      </c>
      <c r="G25" s="8"/>
      <c r="H25" s="9">
        <f t="shared" ref="H25:H26" si="49">(IF(D25="SHORT",E25-F25,IF(D25="LONG",F25-E25)))*C25</f>
        <v>28319.999999999891</v>
      </c>
      <c r="I25" s="10"/>
      <c r="J25" s="11">
        <f t="shared" ref="J25:J26" si="50">(H25+I25)/C25</f>
        <v>5.8999999999999773</v>
      </c>
      <c r="K25" s="12">
        <f t="shared" ref="K25:K26" si="51">SUM(H25:I25)</f>
        <v>28319.999999999891</v>
      </c>
    </row>
    <row r="26" spans="1:11" s="13" customFormat="1" ht="16.5" customHeight="1">
      <c r="A26" s="5">
        <v>43440</v>
      </c>
      <c r="B26" s="6" t="s">
        <v>62</v>
      </c>
      <c r="C26" s="7">
        <v>2400</v>
      </c>
      <c r="D26" s="6" t="s">
        <v>12</v>
      </c>
      <c r="E26" s="8">
        <v>1824.9</v>
      </c>
      <c r="F26" s="8">
        <v>1807.25</v>
      </c>
      <c r="G26" s="8"/>
      <c r="H26" s="9">
        <f t="shared" si="49"/>
        <v>42360.000000000218</v>
      </c>
      <c r="I26" s="10"/>
      <c r="J26" s="11">
        <f t="shared" si="50"/>
        <v>17.650000000000091</v>
      </c>
      <c r="K26" s="12">
        <f t="shared" si="51"/>
        <v>42360.000000000218</v>
      </c>
    </row>
    <row r="27" spans="1:11" s="13" customFormat="1" ht="16.5" customHeight="1">
      <c r="A27" s="5">
        <v>43439</v>
      </c>
      <c r="B27" s="6" t="s">
        <v>59</v>
      </c>
      <c r="C27" s="7">
        <v>2000</v>
      </c>
      <c r="D27" s="6" t="s">
        <v>12</v>
      </c>
      <c r="E27" s="8">
        <v>1021.25</v>
      </c>
      <c r="F27" s="8">
        <v>1007.65</v>
      </c>
      <c r="G27" s="8"/>
      <c r="H27" s="9">
        <f t="shared" ref="H27:H28" si="52">(IF(D27="SHORT",E27-F27,IF(D27="LONG",F27-E27)))*C27</f>
        <v>27200.000000000044</v>
      </c>
      <c r="I27" s="10"/>
      <c r="J27" s="11">
        <f t="shared" ref="J27:J28" si="53">(H27+I27)/C27</f>
        <v>13.600000000000021</v>
      </c>
      <c r="K27" s="12">
        <f t="shared" ref="K27:K28" si="54">SUM(H27:I27)</f>
        <v>27200.000000000044</v>
      </c>
    </row>
    <row r="28" spans="1:11" s="13" customFormat="1" ht="16.5" customHeight="1">
      <c r="A28" s="5">
        <v>43438</v>
      </c>
      <c r="B28" s="6" t="s">
        <v>77</v>
      </c>
      <c r="C28" s="7">
        <v>2000</v>
      </c>
      <c r="D28" s="6" t="s">
        <v>14</v>
      </c>
      <c r="E28" s="8">
        <v>1155.5</v>
      </c>
      <c r="F28" s="8">
        <v>1161</v>
      </c>
      <c r="G28" s="8"/>
      <c r="H28" s="9">
        <f t="shared" si="52"/>
        <v>11000</v>
      </c>
      <c r="I28" s="10"/>
      <c r="J28" s="11">
        <f t="shared" si="53"/>
        <v>5.5</v>
      </c>
      <c r="K28" s="12">
        <f t="shared" si="54"/>
        <v>11000</v>
      </c>
    </row>
    <row r="29" spans="1:11" s="13" customFormat="1" ht="16.5" customHeight="1">
      <c r="A29" s="5">
        <v>43437</v>
      </c>
      <c r="B29" s="6" t="s">
        <v>132</v>
      </c>
      <c r="C29" s="7">
        <v>4800</v>
      </c>
      <c r="D29" s="6" t="s">
        <v>14</v>
      </c>
      <c r="E29" s="8">
        <v>568.75</v>
      </c>
      <c r="F29" s="8">
        <v>577.25</v>
      </c>
      <c r="G29" s="8"/>
      <c r="H29" s="9">
        <f t="shared" ref="H29" si="55">(IF(D29="SHORT",E29-F29,IF(D29="LONG",F29-E29)))*C29</f>
        <v>40800</v>
      </c>
      <c r="I29" s="10"/>
      <c r="J29" s="11">
        <f t="shared" ref="J29" si="56">(H29+I29)/C29</f>
        <v>8.5</v>
      </c>
      <c r="K29" s="12">
        <f>SUM(H29:I29)</f>
        <v>40800</v>
      </c>
    </row>
    <row r="30" spans="1:11" ht="21">
      <c r="A30" s="24"/>
      <c r="B30" s="25"/>
      <c r="C30" s="25"/>
      <c r="D30" s="25"/>
      <c r="E30" s="25"/>
      <c r="F30" s="40" t="s">
        <v>93</v>
      </c>
      <c r="G30" s="41"/>
      <c r="H30" s="41"/>
      <c r="I30" s="42"/>
      <c r="J30" s="43">
        <f>SUM(K6:K29)</f>
        <v>490130.80000000104</v>
      </c>
      <c r="K30" s="44"/>
    </row>
    <row r="31" spans="1:11" s="13" customFormat="1" ht="17.25" customHeight="1">
      <c r="A31" s="5">
        <v>43434</v>
      </c>
      <c r="B31" s="6" t="s">
        <v>131</v>
      </c>
      <c r="C31" s="7">
        <v>3200</v>
      </c>
      <c r="D31" s="6" t="s">
        <v>14</v>
      </c>
      <c r="E31" s="8">
        <v>1206.7</v>
      </c>
      <c r="F31" s="8">
        <v>1223</v>
      </c>
      <c r="G31" s="8"/>
      <c r="H31" s="9">
        <f t="shared" ref="H31" si="57">(IF(D31="SHORT",E31-F31,IF(D31="LONG",F31-E31)))*C31</f>
        <v>52159.999999999854</v>
      </c>
      <c r="I31" s="10"/>
      <c r="J31" s="11">
        <f t="shared" ref="J31" si="58">(H31+I31)/C31</f>
        <v>16.299999999999955</v>
      </c>
      <c r="K31" s="12">
        <f t="shared" ref="K31" si="59">SUM(H31:I31)</f>
        <v>52159.999999999854</v>
      </c>
    </row>
    <row r="32" spans="1:11" s="13" customFormat="1" ht="17.25" customHeight="1">
      <c r="A32" s="5">
        <v>43432</v>
      </c>
      <c r="B32" s="6" t="s">
        <v>60</v>
      </c>
      <c r="C32" s="7">
        <v>16000</v>
      </c>
      <c r="D32" s="6" t="s">
        <v>14</v>
      </c>
      <c r="E32" s="8">
        <v>109.35</v>
      </c>
      <c r="F32" s="8">
        <v>110.3</v>
      </c>
      <c r="G32" s="8"/>
      <c r="H32" s="9">
        <f t="shared" ref="H32:H33" si="60">(IF(D32="SHORT",E32-F32,IF(D32="LONG",F32-E32)))*C32</f>
        <v>15200.000000000045</v>
      </c>
      <c r="I32" s="10"/>
      <c r="J32" s="11">
        <f t="shared" ref="J32:J33" si="61">(H32+I32)/C32</f>
        <v>0.95000000000000284</v>
      </c>
      <c r="K32" s="12">
        <f t="shared" ref="K32:K33" si="62">SUM(H32:I32)</f>
        <v>15200.000000000045</v>
      </c>
    </row>
    <row r="33" spans="1:11" s="13" customFormat="1" ht="17.25" customHeight="1">
      <c r="A33" s="5">
        <v>43432</v>
      </c>
      <c r="B33" s="6" t="s">
        <v>19</v>
      </c>
      <c r="C33" s="7">
        <v>6000</v>
      </c>
      <c r="D33" s="6" t="s">
        <v>14</v>
      </c>
      <c r="E33" s="8">
        <v>178.3</v>
      </c>
      <c r="F33" s="8">
        <v>176.45</v>
      </c>
      <c r="G33" s="8"/>
      <c r="H33" s="9">
        <f t="shared" si="60"/>
        <v>-11100.000000000136</v>
      </c>
      <c r="I33" s="10"/>
      <c r="J33" s="11">
        <f t="shared" si="61"/>
        <v>-1.8500000000000227</v>
      </c>
      <c r="K33" s="12">
        <f t="shared" si="62"/>
        <v>-11100.000000000136</v>
      </c>
    </row>
    <row r="34" spans="1:11" s="13" customFormat="1" ht="17.25" customHeight="1">
      <c r="A34" s="5">
        <v>43431</v>
      </c>
      <c r="B34" s="6" t="s">
        <v>70</v>
      </c>
      <c r="C34" s="7">
        <v>7000</v>
      </c>
      <c r="D34" s="6" t="s">
        <v>14</v>
      </c>
      <c r="E34" s="8">
        <v>196.15</v>
      </c>
      <c r="F34" s="8">
        <v>194.15</v>
      </c>
      <c r="G34" s="8"/>
      <c r="H34" s="9">
        <f t="shared" ref="H34" si="63">(IF(D34="SHORT",E34-F34,IF(D34="LONG",F34-E34)))*C34</f>
        <v>-14000</v>
      </c>
      <c r="I34" s="10"/>
      <c r="J34" s="11">
        <f t="shared" ref="J34" si="64">(H34+I34)/C34</f>
        <v>-2</v>
      </c>
      <c r="K34" s="12">
        <f t="shared" ref="K34" si="65">SUM(H34:I34)</f>
        <v>-14000</v>
      </c>
    </row>
    <row r="35" spans="1:11" s="13" customFormat="1" ht="17.25" customHeight="1">
      <c r="A35" s="5">
        <v>43430</v>
      </c>
      <c r="B35" s="6" t="s">
        <v>26</v>
      </c>
      <c r="C35" s="7">
        <v>4800</v>
      </c>
      <c r="D35" s="6" t="s">
        <v>12</v>
      </c>
      <c r="E35" s="8">
        <v>424.1</v>
      </c>
      <c r="F35" s="8">
        <v>418.15</v>
      </c>
      <c r="G35" s="8"/>
      <c r="H35" s="9">
        <f t="shared" ref="H35" si="66">(IF(D35="SHORT",E35-F35,IF(D35="LONG",F35-E35)))*C35</f>
        <v>28560.000000000218</v>
      </c>
      <c r="I35" s="10"/>
      <c r="J35" s="11">
        <f t="shared" ref="J35" si="67">(H35+I35)/C35</f>
        <v>5.9500000000000455</v>
      </c>
      <c r="K35" s="12">
        <f t="shared" ref="K35" si="68">SUM(H35:I35)</f>
        <v>28560.000000000218</v>
      </c>
    </row>
    <row r="36" spans="1:11" s="13" customFormat="1" ht="17.25" customHeight="1">
      <c r="A36" s="5">
        <v>43426</v>
      </c>
      <c r="B36" s="6" t="s">
        <v>130</v>
      </c>
      <c r="C36" s="7">
        <v>2800</v>
      </c>
      <c r="D36" s="6" t="s">
        <v>12</v>
      </c>
      <c r="E36" s="8">
        <v>1326.25</v>
      </c>
      <c r="F36" s="8">
        <v>1308.3499999999999</v>
      </c>
      <c r="G36" s="8"/>
      <c r="H36" s="9">
        <f t="shared" ref="H36" si="69">(IF(D36="SHORT",E36-F36,IF(D36="LONG",F36-E36)))*C36</f>
        <v>50120.000000000255</v>
      </c>
      <c r="I36" s="10"/>
      <c r="J36" s="11">
        <f t="shared" ref="J36" si="70">(H36+I36)/C36</f>
        <v>17.900000000000091</v>
      </c>
      <c r="K36" s="12">
        <f t="shared" ref="K36" si="71">SUM(H36:I36)</f>
        <v>50120.000000000255</v>
      </c>
    </row>
    <row r="37" spans="1:11" s="13" customFormat="1" ht="17.25" customHeight="1">
      <c r="A37" s="5">
        <v>43425</v>
      </c>
      <c r="B37" s="6" t="s">
        <v>129</v>
      </c>
      <c r="C37" s="7">
        <v>2000</v>
      </c>
      <c r="D37" s="6" t="s">
        <v>12</v>
      </c>
      <c r="E37" s="8">
        <v>1876.45</v>
      </c>
      <c r="F37" s="8">
        <v>1871</v>
      </c>
      <c r="G37" s="8"/>
      <c r="H37" s="9">
        <f t="shared" ref="H37" si="72">(IF(D37="SHORT",E37-F37,IF(D37="LONG",F37-E37)))*C37</f>
        <v>10900.000000000091</v>
      </c>
      <c r="I37" s="10"/>
      <c r="J37" s="11">
        <f t="shared" ref="J37" si="73">(H37+I37)/C37</f>
        <v>5.4500000000000455</v>
      </c>
      <c r="K37" s="12">
        <f t="shared" ref="K37" si="74">SUM(H37:I37)</f>
        <v>10900.000000000091</v>
      </c>
    </row>
    <row r="38" spans="1:11" s="13" customFormat="1" ht="17.25" customHeight="1">
      <c r="A38" s="5">
        <v>43424</v>
      </c>
      <c r="B38" s="6" t="s">
        <v>77</v>
      </c>
      <c r="C38" s="7">
        <v>2000</v>
      </c>
      <c r="D38" s="6" t="s">
        <v>12</v>
      </c>
      <c r="E38" s="8">
        <v>1155</v>
      </c>
      <c r="F38" s="8">
        <v>1138.8</v>
      </c>
      <c r="G38" s="8"/>
      <c r="H38" s="9">
        <f t="shared" ref="H38" si="75">(IF(D38="SHORT",E38-F38,IF(D38="LONG",F38-E38)))*C38</f>
        <v>32400.000000000091</v>
      </c>
      <c r="I38" s="10"/>
      <c r="J38" s="11">
        <f t="shared" ref="J38" si="76">(H38+I38)/C38</f>
        <v>16.200000000000045</v>
      </c>
      <c r="K38" s="12">
        <f t="shared" ref="K38" si="77">SUM(H38:I38)</f>
        <v>32400.000000000091</v>
      </c>
    </row>
    <row r="39" spans="1:11" s="13" customFormat="1" ht="17.25" customHeight="1">
      <c r="A39" s="5">
        <v>43423</v>
      </c>
      <c r="B39" s="6" t="s">
        <v>87</v>
      </c>
      <c r="C39" s="7">
        <v>2000</v>
      </c>
      <c r="D39" s="6" t="s">
        <v>14</v>
      </c>
      <c r="E39" s="8">
        <v>717.9</v>
      </c>
      <c r="F39" s="8">
        <v>726.85</v>
      </c>
      <c r="G39" s="8"/>
      <c r="H39" s="9">
        <f t="shared" ref="H39" si="78">(IF(D39="SHORT",E39-F39,IF(D39="LONG",F39-E39)))*C39</f>
        <v>17900.000000000091</v>
      </c>
      <c r="I39" s="10"/>
      <c r="J39" s="11">
        <f t="shared" ref="J39" si="79">(H39+I39)/C39</f>
        <v>8.9500000000000455</v>
      </c>
      <c r="K39" s="12">
        <f t="shared" ref="K39" si="80">SUM(H39:I39)</f>
        <v>17900.000000000091</v>
      </c>
    </row>
    <row r="40" spans="1:11" s="13" customFormat="1" ht="17.25" customHeight="1">
      <c r="A40" s="5">
        <v>43420</v>
      </c>
      <c r="B40" s="6" t="s">
        <v>128</v>
      </c>
      <c r="C40" s="7">
        <v>3000</v>
      </c>
      <c r="D40" s="6" t="s">
        <v>14</v>
      </c>
      <c r="E40" s="8">
        <v>819.75</v>
      </c>
      <c r="F40" s="8">
        <v>829.95</v>
      </c>
      <c r="G40" s="8"/>
      <c r="H40" s="9">
        <f t="shared" ref="H40" si="81">(IF(D40="SHORT",E40-F40,IF(D40="LONG",F40-E40)))*C40</f>
        <v>30600.000000000138</v>
      </c>
      <c r="I40" s="10"/>
      <c r="J40" s="11">
        <f t="shared" ref="J40" si="82">(H40+I40)/C40</f>
        <v>10.200000000000045</v>
      </c>
      <c r="K40" s="12">
        <f t="shared" ref="K40" si="83">SUM(H40:I40)</f>
        <v>30600.000000000138</v>
      </c>
    </row>
    <row r="41" spans="1:11" s="13" customFormat="1" ht="17.25" customHeight="1">
      <c r="A41" s="5">
        <v>43419</v>
      </c>
      <c r="B41" s="6" t="s">
        <v>127</v>
      </c>
      <c r="C41" s="7">
        <v>14000</v>
      </c>
      <c r="D41" s="6" t="s">
        <v>14</v>
      </c>
      <c r="E41" s="8">
        <v>118.9</v>
      </c>
      <c r="F41" s="8">
        <v>120.4</v>
      </c>
      <c r="G41" s="8"/>
      <c r="H41" s="9">
        <f t="shared" ref="H41" si="84">(IF(D41="SHORT",E41-F41,IF(D41="LONG",F41-E41)))*C41</f>
        <v>21000</v>
      </c>
      <c r="I41" s="10"/>
      <c r="J41" s="11">
        <f t="shared" ref="J41" si="85">(H41+I41)/C41</f>
        <v>1.5</v>
      </c>
      <c r="K41" s="12">
        <f t="shared" ref="K41" si="86">SUM(H41:I41)</f>
        <v>21000</v>
      </c>
    </row>
    <row r="42" spans="1:11" s="13" customFormat="1" ht="17.25" customHeight="1">
      <c r="A42" s="5">
        <v>43418</v>
      </c>
      <c r="B42" s="6" t="s">
        <v>123</v>
      </c>
      <c r="C42" s="7">
        <v>9600</v>
      </c>
      <c r="D42" s="6" t="s">
        <v>14</v>
      </c>
      <c r="E42" s="8">
        <v>323.45</v>
      </c>
      <c r="F42" s="8">
        <v>327.45</v>
      </c>
      <c r="G42" s="8"/>
      <c r="H42" s="9">
        <f t="shared" ref="H42" si="87">(IF(D42="SHORT",E42-F42,IF(D42="LONG",F42-E42)))*C42</f>
        <v>38400</v>
      </c>
      <c r="I42" s="10"/>
      <c r="J42" s="11">
        <f t="shared" ref="J42" si="88">(H42+I42)/C42</f>
        <v>4</v>
      </c>
      <c r="K42" s="12">
        <f t="shared" ref="K42" si="89">SUM(H42:I42)</f>
        <v>38400</v>
      </c>
    </row>
    <row r="43" spans="1:11" s="13" customFormat="1" ht="17.25" customHeight="1">
      <c r="A43" s="5">
        <v>43417</v>
      </c>
      <c r="B43" s="6" t="s">
        <v>126</v>
      </c>
      <c r="C43" s="7">
        <v>4800</v>
      </c>
      <c r="D43" s="6" t="s">
        <v>14</v>
      </c>
      <c r="E43" s="8">
        <v>613.35</v>
      </c>
      <c r="F43" s="8">
        <v>621</v>
      </c>
      <c r="G43" s="8"/>
      <c r="H43" s="9">
        <f t="shared" ref="H43" si="90">(IF(D43="SHORT",E43-F43,IF(D43="LONG",F43-E43)))*C43</f>
        <v>36719.999999999891</v>
      </c>
      <c r="I43" s="10"/>
      <c r="J43" s="11">
        <f t="shared" ref="J43" si="91">(H43+I43)/C43</f>
        <v>7.6499999999999773</v>
      </c>
      <c r="K43" s="12">
        <f t="shared" ref="K43" si="92">SUM(H43:I43)</f>
        <v>36719.999999999891</v>
      </c>
    </row>
    <row r="44" spans="1:11" s="13" customFormat="1" ht="17.25" customHeight="1">
      <c r="A44" s="5">
        <v>43416</v>
      </c>
      <c r="B44" s="6" t="s">
        <v>118</v>
      </c>
      <c r="C44" s="7">
        <v>4000</v>
      </c>
      <c r="D44" s="6" t="s">
        <v>12</v>
      </c>
      <c r="E44" s="8">
        <v>618.5</v>
      </c>
      <c r="F44" s="8">
        <v>610.75</v>
      </c>
      <c r="G44" s="8"/>
      <c r="H44" s="9">
        <f t="shared" ref="H44" si="93">(IF(D44="SHORT",E44-F44,IF(D44="LONG",F44-E44)))*C44</f>
        <v>31000</v>
      </c>
      <c r="I44" s="10"/>
      <c r="J44" s="11">
        <f t="shared" ref="J44" si="94">(H44+I44)/C44</f>
        <v>7.75</v>
      </c>
      <c r="K44" s="12">
        <f t="shared" ref="K44" si="95">SUM(H44:I44)</f>
        <v>31000</v>
      </c>
    </row>
    <row r="45" spans="1:11" s="13" customFormat="1" ht="17.25" customHeight="1">
      <c r="A45" s="5">
        <v>43410</v>
      </c>
      <c r="B45" s="6" t="s">
        <v>125</v>
      </c>
      <c r="C45" s="7">
        <v>9000</v>
      </c>
      <c r="D45" s="6" t="s">
        <v>12</v>
      </c>
      <c r="E45" s="8">
        <v>181.9</v>
      </c>
      <c r="F45" s="8">
        <v>183.75</v>
      </c>
      <c r="G45" s="8"/>
      <c r="H45" s="9">
        <f t="shared" ref="H45" si="96">(IF(D45="SHORT",E45-F45,IF(D45="LONG",F45-E45)))*C45</f>
        <v>-16649.999999999949</v>
      </c>
      <c r="I45" s="10"/>
      <c r="J45" s="11">
        <f t="shared" ref="J45" si="97">(H45+I45)/C45</f>
        <v>-1.8499999999999943</v>
      </c>
      <c r="K45" s="12">
        <f t="shared" ref="K45" si="98">SUM(H45:I45)</f>
        <v>-16649.999999999949</v>
      </c>
    </row>
    <row r="46" spans="1:11" s="13" customFormat="1" ht="17.25" customHeight="1">
      <c r="A46" s="5">
        <v>43409</v>
      </c>
      <c r="B46" s="6" t="s">
        <v>124</v>
      </c>
      <c r="C46" s="7">
        <v>1600</v>
      </c>
      <c r="D46" s="6" t="s">
        <v>12</v>
      </c>
      <c r="E46" s="8">
        <v>1063</v>
      </c>
      <c r="F46" s="8">
        <v>1073.8499999999999</v>
      </c>
      <c r="G46" s="8"/>
      <c r="H46" s="9">
        <f t="shared" ref="H46" si="99">(IF(D46="SHORT",E46-F46,IF(D46="LONG",F46-E46)))*C46</f>
        <v>-17359.999999999854</v>
      </c>
      <c r="I46" s="10"/>
      <c r="J46" s="11">
        <f t="shared" ref="J46" si="100">(H46+I46)/C46</f>
        <v>-10.849999999999909</v>
      </c>
      <c r="K46" s="12">
        <f t="shared" ref="K46" si="101">SUM(H46:I46)</f>
        <v>-17359.999999999854</v>
      </c>
    </row>
    <row r="47" spans="1:11" s="13" customFormat="1" ht="17.25" customHeight="1">
      <c r="A47" s="5">
        <v>43406</v>
      </c>
      <c r="B47" s="6" t="s">
        <v>106</v>
      </c>
      <c r="C47" s="7">
        <v>12800</v>
      </c>
      <c r="D47" s="6" t="s">
        <v>14</v>
      </c>
      <c r="E47" s="8">
        <v>267.64999999999998</v>
      </c>
      <c r="F47" s="8">
        <v>264.89999999999998</v>
      </c>
      <c r="G47" s="8"/>
      <c r="H47" s="9">
        <f t="shared" ref="H47:H48" si="102">(IF(D47="SHORT",E47-F47,IF(D47="LONG",F47-E47)))*C47</f>
        <v>-35200</v>
      </c>
      <c r="I47" s="10"/>
      <c r="J47" s="11">
        <f t="shared" ref="J47:J48" si="103">(H47+I47)/C47</f>
        <v>-2.75</v>
      </c>
      <c r="K47" s="12">
        <f t="shared" ref="K47:K48" si="104">SUM(H47:I47)</f>
        <v>-35200</v>
      </c>
    </row>
    <row r="48" spans="1:11" s="13" customFormat="1" ht="16.5" customHeight="1">
      <c r="A48" s="5">
        <v>43405</v>
      </c>
      <c r="B48" s="6" t="s">
        <v>123</v>
      </c>
      <c r="C48" s="7">
        <v>9600</v>
      </c>
      <c r="D48" s="6" t="s">
        <v>14</v>
      </c>
      <c r="E48" s="8">
        <v>329</v>
      </c>
      <c r="F48" s="8">
        <v>325.60000000000002</v>
      </c>
      <c r="G48" s="8"/>
      <c r="H48" s="9">
        <f t="shared" si="102"/>
        <v>-32639.999999999782</v>
      </c>
      <c r="I48" s="10"/>
      <c r="J48" s="11">
        <f t="shared" si="103"/>
        <v>-3.3999999999999773</v>
      </c>
      <c r="K48" s="12">
        <f t="shared" si="104"/>
        <v>-32639.999999999782</v>
      </c>
    </row>
    <row r="49" spans="1:11" ht="21">
      <c r="A49" s="24"/>
      <c r="B49" s="25"/>
      <c r="C49" s="25"/>
      <c r="D49" s="25"/>
      <c r="E49" s="25"/>
      <c r="F49" s="40" t="s">
        <v>93</v>
      </c>
      <c r="G49" s="41"/>
      <c r="H49" s="41"/>
      <c r="I49" s="42"/>
      <c r="J49" s="43">
        <f>SUM(K31:K48)</f>
        <v>238010.00000000093</v>
      </c>
      <c r="K49" s="44"/>
    </row>
    <row r="50" spans="1:11" s="13" customFormat="1" ht="17.25" customHeight="1">
      <c r="A50" s="5">
        <v>43404</v>
      </c>
      <c r="B50" s="6" t="s">
        <v>75</v>
      </c>
      <c r="C50" s="7">
        <v>4244</v>
      </c>
      <c r="D50" s="6" t="s">
        <v>14</v>
      </c>
      <c r="E50" s="8">
        <v>543.5</v>
      </c>
      <c r="F50" s="8">
        <v>550.29999999999995</v>
      </c>
      <c r="G50" s="8"/>
      <c r="H50" s="9">
        <f t="shared" ref="H50" si="105">(IF(D50="SHORT",E50-F50,IF(D50="LONG",F50-E50)))*C50</f>
        <v>28859.199999999808</v>
      </c>
      <c r="I50" s="10"/>
      <c r="J50" s="11">
        <f t="shared" ref="J50" si="106">(H50+I50)/C50</f>
        <v>6.7999999999999545</v>
      </c>
      <c r="K50" s="12">
        <f t="shared" ref="K50" si="107">SUM(H50:I50)</f>
        <v>28859.199999999808</v>
      </c>
    </row>
    <row r="51" spans="1:11" s="13" customFormat="1" ht="17.25" customHeight="1">
      <c r="A51" s="5">
        <v>43403</v>
      </c>
      <c r="B51" s="21" t="s">
        <v>76</v>
      </c>
      <c r="C51" s="7">
        <v>9000</v>
      </c>
      <c r="D51" s="21" t="s">
        <v>12</v>
      </c>
      <c r="E51" s="8">
        <v>219.35</v>
      </c>
      <c r="F51" s="8">
        <v>216.6</v>
      </c>
      <c r="G51" s="8"/>
      <c r="H51" s="9">
        <f t="shared" ref="H51" si="108">(IF(D51="SHORT",E51-F51,IF(D51="LONG",F51-E51)))*C51</f>
        <v>24750</v>
      </c>
      <c r="I51" s="10"/>
      <c r="J51" s="11">
        <f t="shared" ref="J51" si="109">(H51+I51)/C51</f>
        <v>2.75</v>
      </c>
      <c r="K51" s="12">
        <f t="shared" ref="K51" si="110">SUM(H51:I51)</f>
        <v>24750</v>
      </c>
    </row>
    <row r="52" spans="1:11" s="20" customFormat="1" ht="18" customHeight="1">
      <c r="A52" s="14">
        <v>43402</v>
      </c>
      <c r="B52" s="15" t="s">
        <v>118</v>
      </c>
      <c r="C52" s="16">
        <v>4000</v>
      </c>
      <c r="D52" s="15" t="s">
        <v>14</v>
      </c>
      <c r="E52" s="17">
        <v>625.5</v>
      </c>
      <c r="F52" s="17">
        <v>633.29999999999995</v>
      </c>
      <c r="G52" s="17">
        <v>642.85</v>
      </c>
      <c r="H52" s="18">
        <f t="shared" ref="H52" si="111">(IF(D52="SHORT",E52-F52,IF(D52="LONG",F52-E52)))*C52</f>
        <v>31199.999999999818</v>
      </c>
      <c r="I52" s="19">
        <f t="shared" ref="I52" si="112">(IF(D52="SHORT",IF(H52="",0,F52-G52),IF(H52="",0,G52-F52)))*C52</f>
        <v>38200.000000000276</v>
      </c>
      <c r="J52" s="30">
        <f t="shared" ref="J52" si="113">(H52+I52)/C52</f>
        <v>17.350000000000023</v>
      </c>
      <c r="K52" s="31">
        <f t="shared" ref="K52" si="114">SUM(H52:I52)</f>
        <v>69400.000000000087</v>
      </c>
    </row>
    <row r="53" spans="1:11" s="20" customFormat="1" ht="18" customHeight="1">
      <c r="A53" s="14">
        <v>43399</v>
      </c>
      <c r="B53" s="15" t="s">
        <v>15</v>
      </c>
      <c r="C53" s="16">
        <v>4800</v>
      </c>
      <c r="D53" s="15" t="s">
        <v>14</v>
      </c>
      <c r="E53" s="17">
        <v>609.45000000000005</v>
      </c>
      <c r="F53" s="17">
        <v>617.1</v>
      </c>
      <c r="G53" s="17">
        <v>626.35</v>
      </c>
      <c r="H53" s="18">
        <f t="shared" ref="H53" si="115">(IF(D53="SHORT",E53-F53,IF(D53="LONG",F53-E53)))*C53</f>
        <v>36719.999999999891</v>
      </c>
      <c r="I53" s="19">
        <f t="shared" ref="I53" si="116">(IF(D53="SHORT",IF(H53="",0,F53-G53),IF(H53="",0,G53-F53)))*C53</f>
        <v>44400</v>
      </c>
      <c r="J53" s="30">
        <f t="shared" ref="J53" si="117">(H53+I53)/C53</f>
        <v>16.899999999999977</v>
      </c>
      <c r="K53" s="31">
        <f t="shared" ref="K53" si="118">SUM(H53:I53)</f>
        <v>81119.999999999884</v>
      </c>
    </row>
    <row r="54" spans="1:11" s="13" customFormat="1" ht="18" customHeight="1">
      <c r="A54" s="5">
        <v>43398</v>
      </c>
      <c r="B54" s="6" t="s">
        <v>26</v>
      </c>
      <c r="C54" s="7">
        <v>4800</v>
      </c>
      <c r="D54" s="6" t="s">
        <v>14</v>
      </c>
      <c r="E54" s="8">
        <v>375.3</v>
      </c>
      <c r="F54" s="8">
        <v>376.2</v>
      </c>
      <c r="G54" s="8"/>
      <c r="H54" s="9">
        <f t="shared" ref="H54" si="119">(IF(D54="SHORT",E54-F54,IF(D54="LONG",F54-E54)))*C54</f>
        <v>4319.9999999998909</v>
      </c>
      <c r="I54" s="10"/>
      <c r="J54" s="11">
        <f t="shared" ref="J54" si="120">(H54+I54)/C54</f>
        <v>0.89999999999997726</v>
      </c>
      <c r="K54" s="12">
        <f t="shared" ref="K54" si="121">SUM(H54:I54)</f>
        <v>4319.9999999998909</v>
      </c>
    </row>
    <row r="55" spans="1:11" s="13" customFormat="1" ht="18" customHeight="1">
      <c r="A55" s="5">
        <v>43398</v>
      </c>
      <c r="B55" s="6" t="s">
        <v>122</v>
      </c>
      <c r="C55" s="7">
        <v>3200</v>
      </c>
      <c r="D55" s="21" t="s">
        <v>12</v>
      </c>
      <c r="E55" s="8">
        <v>466.6</v>
      </c>
      <c r="F55" s="8">
        <v>460.75</v>
      </c>
      <c r="G55" s="8"/>
      <c r="H55" s="9">
        <f t="shared" ref="H55:H56" si="122">(IF(D55="SHORT",E55-F55,IF(D55="LONG",F55-E55)))*C55</f>
        <v>18720.000000000073</v>
      </c>
      <c r="I55" s="10"/>
      <c r="J55" s="11">
        <f t="shared" ref="J55:J56" si="123">(H55+I55)/C55</f>
        <v>5.8500000000000227</v>
      </c>
      <c r="K55" s="12">
        <f t="shared" ref="K55:K56" si="124">SUM(H55:I55)</f>
        <v>18720.000000000073</v>
      </c>
    </row>
    <row r="56" spans="1:11" s="20" customFormat="1" ht="18" customHeight="1">
      <c r="A56" s="14">
        <v>43397</v>
      </c>
      <c r="B56" s="15" t="s">
        <v>119</v>
      </c>
      <c r="C56" s="16">
        <v>1600</v>
      </c>
      <c r="D56" s="15" t="s">
        <v>12</v>
      </c>
      <c r="E56" s="17">
        <v>1283.8499999999999</v>
      </c>
      <c r="F56" s="17">
        <v>1267.9000000000001</v>
      </c>
      <c r="G56" s="17">
        <v>1248.8499999999999</v>
      </c>
      <c r="H56" s="18">
        <f t="shared" si="122"/>
        <v>25519.999999999709</v>
      </c>
      <c r="I56" s="19">
        <f t="shared" ref="I56" si="125">(IF(D56="SHORT",IF(H56="",0,F56-G56),IF(H56="",0,G56-F56)))*C56</f>
        <v>30480.000000000291</v>
      </c>
      <c r="J56" s="30">
        <f t="shared" si="123"/>
        <v>35</v>
      </c>
      <c r="K56" s="31">
        <f t="shared" si="124"/>
        <v>56000</v>
      </c>
    </row>
    <row r="57" spans="1:11" s="20" customFormat="1" ht="18" customHeight="1">
      <c r="A57" s="14">
        <v>43396</v>
      </c>
      <c r="B57" s="15" t="s">
        <v>27</v>
      </c>
      <c r="C57" s="16">
        <v>5000</v>
      </c>
      <c r="D57" s="15" t="s">
        <v>12</v>
      </c>
      <c r="E57" s="17">
        <v>227.8</v>
      </c>
      <c r="F57" s="17">
        <v>224.95</v>
      </c>
      <c r="G57" s="17">
        <v>221.55</v>
      </c>
      <c r="H57" s="18">
        <f t="shared" ref="H57" si="126">(IF(D57="SHORT",E57-F57,IF(D57="LONG",F57-E57)))*C57</f>
        <v>14250.000000000113</v>
      </c>
      <c r="I57" s="19">
        <f t="shared" ref="I57" si="127">(IF(D57="SHORT",IF(H57="",0,F57-G57),IF(H57="",0,G57-F57)))*C57</f>
        <v>16999.999999999887</v>
      </c>
      <c r="J57" s="30">
        <f t="shared" ref="J57" si="128">(H57+I57)/C57</f>
        <v>6.25</v>
      </c>
      <c r="K57" s="31">
        <f t="shared" ref="K57" si="129">SUM(H57:I57)</f>
        <v>31250</v>
      </c>
    </row>
    <row r="58" spans="1:11" s="13" customFormat="1" ht="18" customHeight="1">
      <c r="A58" s="5">
        <v>43392</v>
      </c>
      <c r="B58" s="21" t="s">
        <v>121</v>
      </c>
      <c r="C58" s="7">
        <v>2800</v>
      </c>
      <c r="D58" s="21" t="s">
        <v>12</v>
      </c>
      <c r="E58" s="8">
        <v>887</v>
      </c>
      <c r="F58" s="8">
        <v>875.9</v>
      </c>
      <c r="G58" s="8"/>
      <c r="H58" s="9">
        <f t="shared" ref="H58" si="130">(IF(D58="SHORT",E58-F58,IF(D58="LONG",F58-E58)))*C58</f>
        <v>31080.000000000065</v>
      </c>
      <c r="I58" s="10"/>
      <c r="J58" s="11">
        <f t="shared" ref="J58" si="131">(H58+I58)/C58</f>
        <v>11.100000000000023</v>
      </c>
      <c r="K58" s="12">
        <f t="shared" ref="K58" si="132">SUM(H58:I58)</f>
        <v>31080.000000000065</v>
      </c>
    </row>
    <row r="59" spans="1:11" s="20" customFormat="1" ht="18" customHeight="1">
      <c r="A59" s="14">
        <v>43390</v>
      </c>
      <c r="B59" s="15" t="s">
        <v>120</v>
      </c>
      <c r="C59" s="16">
        <v>1600</v>
      </c>
      <c r="D59" s="15" t="s">
        <v>12</v>
      </c>
      <c r="E59" s="17">
        <v>1030.45</v>
      </c>
      <c r="F59" s="17">
        <v>1017.55</v>
      </c>
      <c r="G59" s="17">
        <v>1002.3</v>
      </c>
      <c r="H59" s="18">
        <f t="shared" ref="H59:H60" si="133">(IF(D59="SHORT",E59-F59,IF(D59="LONG",F59-E59)))*C59</f>
        <v>20640.000000000146</v>
      </c>
      <c r="I59" s="19">
        <f t="shared" ref="I59" si="134">(IF(D59="SHORT",IF(H59="",0,F59-G59),IF(H59="",0,G59-F59)))*C59</f>
        <v>24400</v>
      </c>
      <c r="J59" s="30">
        <f t="shared" ref="J59:J60" si="135">(H59+I59)/C59</f>
        <v>28.150000000000091</v>
      </c>
      <c r="K59" s="31">
        <f t="shared" ref="K59:K60" si="136">SUM(H59:I59)</f>
        <v>45040.000000000146</v>
      </c>
    </row>
    <row r="60" spans="1:11" s="13" customFormat="1" ht="18" customHeight="1">
      <c r="A60" s="23">
        <v>43389</v>
      </c>
      <c r="B60" s="6" t="s">
        <v>106</v>
      </c>
      <c r="C60" s="7">
        <v>6400</v>
      </c>
      <c r="D60" s="6" t="s">
        <v>14</v>
      </c>
      <c r="E60" s="8">
        <v>277.39999999999998</v>
      </c>
      <c r="F60" s="8">
        <v>274.55</v>
      </c>
      <c r="G60" s="8"/>
      <c r="H60" s="9">
        <f t="shared" si="133"/>
        <v>-18239.999999999782</v>
      </c>
      <c r="I60" s="10"/>
      <c r="J60" s="11">
        <f t="shared" si="135"/>
        <v>-2.8499999999999659</v>
      </c>
      <c r="K60" s="12">
        <f t="shared" si="136"/>
        <v>-18239.999999999782</v>
      </c>
    </row>
    <row r="61" spans="1:11" s="13" customFormat="1" ht="18" customHeight="1">
      <c r="A61" s="23">
        <v>43388</v>
      </c>
      <c r="B61" s="6" t="s">
        <v>119</v>
      </c>
      <c r="C61" s="7">
        <v>1600</v>
      </c>
      <c r="D61" s="6" t="s">
        <v>12</v>
      </c>
      <c r="E61" s="8">
        <v>1311.2</v>
      </c>
      <c r="F61" s="8">
        <v>1324.6</v>
      </c>
      <c r="G61" s="8"/>
      <c r="H61" s="9">
        <f t="shared" ref="H61" si="137">(IF(D61="SHORT",E61-F61,IF(D61="LONG",F61-E61)))*C61</f>
        <v>-21439.999999999782</v>
      </c>
      <c r="I61" s="10"/>
      <c r="J61" s="11">
        <f t="shared" ref="J61" si="138">(H61+I61)/C61</f>
        <v>-13.399999999999864</v>
      </c>
      <c r="K61" s="12">
        <f t="shared" ref="K61" si="139">SUM(H61:I61)</f>
        <v>-21439.999999999782</v>
      </c>
    </row>
    <row r="62" spans="1:11" s="13" customFormat="1" ht="18" customHeight="1">
      <c r="A62" s="23">
        <v>43385</v>
      </c>
      <c r="B62" s="6" t="s">
        <v>85</v>
      </c>
      <c r="C62" s="7">
        <v>3000</v>
      </c>
      <c r="D62" s="6" t="s">
        <v>14</v>
      </c>
      <c r="E62" s="8">
        <v>1080.8</v>
      </c>
      <c r="F62" s="8">
        <v>1069.75</v>
      </c>
      <c r="G62" s="8"/>
      <c r="H62" s="9">
        <f t="shared" ref="H62" si="140">(IF(D62="SHORT",E62-F62,IF(D62="LONG",F62-E62)))*C62</f>
        <v>-33149.999999999862</v>
      </c>
      <c r="I62" s="10"/>
      <c r="J62" s="11">
        <f t="shared" ref="J62" si="141">(H62+I62)/C62</f>
        <v>-11.049999999999955</v>
      </c>
      <c r="K62" s="12">
        <f t="shared" ref="K62" si="142">SUM(H62:I62)</f>
        <v>-33149.999999999862</v>
      </c>
    </row>
    <row r="63" spans="1:11" s="13" customFormat="1" ht="18" customHeight="1">
      <c r="A63" s="23">
        <v>43384</v>
      </c>
      <c r="B63" s="6" t="s">
        <v>118</v>
      </c>
      <c r="C63" s="7">
        <v>4000</v>
      </c>
      <c r="D63" s="6" t="s">
        <v>12</v>
      </c>
      <c r="E63" s="8">
        <v>649.85</v>
      </c>
      <c r="F63" s="8">
        <v>641.70000000000005</v>
      </c>
      <c r="G63" s="8"/>
      <c r="H63" s="9">
        <f t="shared" ref="H63" si="143">(IF(D63="SHORT",E63-F63,IF(D63="LONG",F63-E63)))*C63</f>
        <v>32599.999999999909</v>
      </c>
      <c r="I63" s="10"/>
      <c r="J63" s="11">
        <f t="shared" ref="J63" si="144">(H63+I63)/C63</f>
        <v>8.1499999999999773</v>
      </c>
      <c r="K63" s="12">
        <f t="shared" ref="K63" si="145">SUM(H63:I63)</f>
        <v>32599.999999999909</v>
      </c>
    </row>
    <row r="64" spans="1:11" s="13" customFormat="1" ht="18" customHeight="1">
      <c r="A64" s="5">
        <v>43383</v>
      </c>
      <c r="B64" s="6" t="s">
        <v>33</v>
      </c>
      <c r="C64" s="7">
        <v>11200</v>
      </c>
      <c r="D64" s="6" t="s">
        <v>14</v>
      </c>
      <c r="E64" s="8">
        <v>104.35</v>
      </c>
      <c r="F64" s="8">
        <v>105.65</v>
      </c>
      <c r="G64" s="8"/>
      <c r="H64" s="9">
        <f t="shared" ref="H64" si="146">(IF(D64="SHORT",E64-F64,IF(D64="LONG",F64-E64)))*C64</f>
        <v>14560.000000000127</v>
      </c>
      <c r="I64" s="10"/>
      <c r="J64" s="11">
        <f t="shared" ref="J64" si="147">(H64+I64)/C64</f>
        <v>1.3000000000000114</v>
      </c>
      <c r="K64" s="12">
        <f t="shared" ref="K64" si="148">SUM(H64:I64)</f>
        <v>14560.000000000127</v>
      </c>
    </row>
    <row r="65" spans="1:11" s="13" customFormat="1" ht="18" customHeight="1">
      <c r="A65" s="5">
        <v>43382</v>
      </c>
      <c r="B65" s="6" t="s">
        <v>117</v>
      </c>
      <c r="C65" s="7">
        <v>3600</v>
      </c>
      <c r="D65" s="21" t="s">
        <v>12</v>
      </c>
      <c r="E65" s="8">
        <v>588.4</v>
      </c>
      <c r="F65" s="8">
        <v>581</v>
      </c>
      <c r="G65" s="8"/>
      <c r="H65" s="9">
        <f t="shared" ref="H65" si="149">(IF(D65="SHORT",E65-F65,IF(D65="LONG",F65-E65)))*C65</f>
        <v>26639.99999999992</v>
      </c>
      <c r="I65" s="10"/>
      <c r="J65" s="11">
        <f t="shared" ref="J65" si="150">(H65+I65)/C65</f>
        <v>7.3999999999999782</v>
      </c>
      <c r="K65" s="12">
        <f t="shared" ref="K65" si="151">SUM(H65:I65)</f>
        <v>26639.99999999992</v>
      </c>
    </row>
    <row r="66" spans="1:11" s="20" customFormat="1" ht="18" customHeight="1">
      <c r="A66" s="14">
        <v>43378</v>
      </c>
      <c r="B66" s="15" t="s">
        <v>116</v>
      </c>
      <c r="C66" s="16">
        <v>7000</v>
      </c>
      <c r="D66" s="15" t="s">
        <v>12</v>
      </c>
      <c r="E66" s="17">
        <v>212.25</v>
      </c>
      <c r="F66" s="17">
        <v>209.5</v>
      </c>
      <c r="G66" s="17">
        <v>205.9</v>
      </c>
      <c r="H66" s="18">
        <f t="shared" ref="H66" si="152">(IF(D66="SHORT",E66-F66,IF(D66="LONG",F66-E66)))*C66</f>
        <v>19250</v>
      </c>
      <c r="I66" s="19">
        <f t="shared" ref="I66" si="153">(IF(D66="SHORT",IF(H66="",0,F66-G66),IF(H66="",0,G66-F66)))*C66</f>
        <v>25199.99999999996</v>
      </c>
      <c r="J66" s="30">
        <f t="shared" ref="J66" si="154">(H66+I66)/C66</f>
        <v>6.3499999999999934</v>
      </c>
      <c r="K66" s="31">
        <f t="shared" ref="K66" si="155">SUM(H66:I66)</f>
        <v>44449.999999999956</v>
      </c>
    </row>
    <row r="67" spans="1:11" s="13" customFormat="1" ht="18" customHeight="1">
      <c r="A67" s="5">
        <v>43378</v>
      </c>
      <c r="B67" s="21" t="s">
        <v>116</v>
      </c>
      <c r="C67" s="7">
        <v>7000</v>
      </c>
      <c r="D67" s="21" t="s">
        <v>12</v>
      </c>
      <c r="E67" s="8">
        <v>211.15</v>
      </c>
      <c r="F67" s="8">
        <v>213.4</v>
      </c>
      <c r="G67" s="8"/>
      <c r="H67" s="9">
        <f t="shared" ref="H67:H70" si="156">(IF(D67="SHORT",E67-F67,IF(D67="LONG",F67-E67)))*C67</f>
        <v>-15750</v>
      </c>
      <c r="I67" s="10"/>
      <c r="J67" s="11">
        <f t="shared" ref="J67:J70" si="157">(H67+I67)/C67</f>
        <v>-2.25</v>
      </c>
      <c r="K67" s="12">
        <f t="shared" ref="K67:K70" si="158">SUM(H67:I67)</f>
        <v>-15750</v>
      </c>
    </row>
    <row r="68" spans="1:11" s="13" customFormat="1" ht="18" customHeight="1">
      <c r="A68" s="5">
        <v>43378</v>
      </c>
      <c r="B68" s="21" t="s">
        <v>13</v>
      </c>
      <c r="C68" s="7">
        <v>16000</v>
      </c>
      <c r="D68" s="21" t="s">
        <v>12</v>
      </c>
      <c r="E68" s="8">
        <v>131.75</v>
      </c>
      <c r="F68" s="8">
        <v>133.15</v>
      </c>
      <c r="G68" s="8"/>
      <c r="H68" s="9">
        <f t="shared" si="156"/>
        <v>-22400.000000000091</v>
      </c>
      <c r="I68" s="10"/>
      <c r="J68" s="11">
        <f t="shared" si="157"/>
        <v>-1.4000000000000057</v>
      </c>
      <c r="K68" s="12">
        <f t="shared" si="158"/>
        <v>-22400.000000000091</v>
      </c>
    </row>
    <row r="69" spans="1:11" s="20" customFormat="1" ht="18" customHeight="1">
      <c r="A69" s="14">
        <v>43378</v>
      </c>
      <c r="B69" s="15" t="s">
        <v>108</v>
      </c>
      <c r="C69" s="16">
        <v>15000</v>
      </c>
      <c r="D69" s="15" t="s">
        <v>12</v>
      </c>
      <c r="E69" s="17">
        <v>151.5</v>
      </c>
      <c r="F69" s="17">
        <v>149.6</v>
      </c>
      <c r="G69" s="17">
        <v>147.35</v>
      </c>
      <c r="H69" s="18">
        <f t="shared" si="156"/>
        <v>28500.000000000084</v>
      </c>
      <c r="I69" s="19">
        <f t="shared" ref="I69" si="159">(IF(D69="SHORT",IF(H69="",0,F69-G69),IF(H69="",0,G69-F69)))*C69</f>
        <v>33750</v>
      </c>
      <c r="J69" s="30">
        <f t="shared" si="157"/>
        <v>4.1500000000000057</v>
      </c>
      <c r="K69" s="31">
        <f t="shared" si="158"/>
        <v>62250.000000000087</v>
      </c>
    </row>
    <row r="70" spans="1:11" s="13" customFormat="1" ht="18" customHeight="1">
      <c r="A70" s="5">
        <v>43377</v>
      </c>
      <c r="B70" s="21" t="s">
        <v>33</v>
      </c>
      <c r="C70" s="7">
        <v>11200</v>
      </c>
      <c r="D70" s="21" t="s">
        <v>12</v>
      </c>
      <c r="E70" s="8">
        <v>121</v>
      </c>
      <c r="F70" s="8">
        <v>122.25</v>
      </c>
      <c r="G70" s="8"/>
      <c r="H70" s="9">
        <f t="shared" si="156"/>
        <v>-14000</v>
      </c>
      <c r="I70" s="10"/>
      <c r="J70" s="11">
        <f t="shared" si="157"/>
        <v>-1.25</v>
      </c>
      <c r="K70" s="12">
        <f t="shared" si="158"/>
        <v>-14000</v>
      </c>
    </row>
    <row r="71" spans="1:11" s="13" customFormat="1" ht="18" customHeight="1">
      <c r="A71" s="5">
        <v>43376</v>
      </c>
      <c r="B71" s="6" t="s">
        <v>115</v>
      </c>
      <c r="C71" s="7">
        <v>10000</v>
      </c>
      <c r="D71" s="21" t="s">
        <v>12</v>
      </c>
      <c r="E71" s="8">
        <v>333.25</v>
      </c>
      <c r="F71" s="8">
        <v>329.05</v>
      </c>
      <c r="G71" s="8"/>
      <c r="H71" s="9">
        <f t="shared" ref="H71" si="160">(IF(D71="SHORT",E71-F71,IF(D71="LONG",F71-E71)))*C71</f>
        <v>41999.999999999884</v>
      </c>
      <c r="I71" s="10"/>
      <c r="J71" s="11">
        <f>(H71+I71)/C71</f>
        <v>4.1999999999999886</v>
      </c>
      <c r="K71" s="12">
        <f t="shared" ref="K71" si="161">SUM(H71:I71)</f>
        <v>41999.999999999884</v>
      </c>
    </row>
    <row r="72" spans="1:11" s="13" customFormat="1" ht="18" customHeight="1">
      <c r="A72" s="5">
        <v>43374</v>
      </c>
      <c r="B72" s="21" t="s">
        <v>70</v>
      </c>
      <c r="C72" s="7">
        <v>5250</v>
      </c>
      <c r="D72" s="21" t="s">
        <v>12</v>
      </c>
      <c r="E72" s="8">
        <v>231</v>
      </c>
      <c r="F72" s="8">
        <v>228.2</v>
      </c>
      <c r="G72" s="8"/>
      <c r="H72" s="9">
        <f t="shared" ref="H72" si="162">(IF(D72="SHORT",E72-F72,IF(D72="LONG",F72-E72)))*C72</f>
        <v>14700.00000000006</v>
      </c>
      <c r="I72" s="10"/>
      <c r="J72" s="11">
        <f>(H72+I72)/C72</f>
        <v>2.8000000000000114</v>
      </c>
      <c r="K72" s="12">
        <f t="shared" ref="K72" si="163">SUM(H72:I72)</f>
        <v>14700.00000000006</v>
      </c>
    </row>
    <row r="73" spans="1:11" ht="21">
      <c r="A73" s="24"/>
      <c r="B73" s="25"/>
      <c r="C73" s="25"/>
      <c r="D73" s="25"/>
      <c r="E73" s="25"/>
      <c r="F73" s="40" t="s">
        <v>93</v>
      </c>
      <c r="G73" s="41"/>
      <c r="H73" s="41"/>
      <c r="I73" s="42"/>
      <c r="J73" s="43">
        <f>SUM(K50:K72)</f>
        <v>502759.20000000036</v>
      </c>
      <c r="K73" s="44"/>
    </row>
    <row r="74" spans="1:11" s="13" customFormat="1" ht="18" customHeight="1">
      <c r="A74" s="5">
        <v>43371</v>
      </c>
      <c r="B74" s="6" t="s">
        <v>55</v>
      </c>
      <c r="C74" s="7">
        <v>10668</v>
      </c>
      <c r="D74" s="6" t="s">
        <v>12</v>
      </c>
      <c r="E74" s="8">
        <v>381.55</v>
      </c>
      <c r="F74" s="8">
        <v>376.75</v>
      </c>
      <c r="G74" s="8"/>
      <c r="H74" s="9">
        <f t="shared" ref="H74" si="164">(IF(D74="SHORT",E74-F74,IF(D74="LONG",F74-E74)))*C74</f>
        <v>51206.400000000118</v>
      </c>
      <c r="I74" s="10"/>
      <c r="J74" s="11">
        <f t="shared" ref="J74" si="165">(H74+I74)/C74</f>
        <v>4.8000000000000114</v>
      </c>
      <c r="K74" s="12">
        <f t="shared" ref="K74" si="166">SUM(H74:I74)</f>
        <v>51206.400000000118</v>
      </c>
    </row>
    <row r="75" spans="1:11" s="13" customFormat="1" ht="18" customHeight="1">
      <c r="A75" s="5">
        <v>43369</v>
      </c>
      <c r="B75" s="6" t="s">
        <v>25</v>
      </c>
      <c r="C75" s="7">
        <v>10400</v>
      </c>
      <c r="D75" s="21" t="s">
        <v>14</v>
      </c>
      <c r="E75" s="8">
        <v>338.4</v>
      </c>
      <c r="F75" s="8">
        <v>340.15</v>
      </c>
      <c r="G75" s="8"/>
      <c r="H75" s="9">
        <f t="shared" ref="H75" si="167">(IF(D75="SHORT",E75-F75,IF(D75="LONG",F75-E75)))*C75</f>
        <v>18200</v>
      </c>
      <c r="I75" s="10"/>
      <c r="J75" s="11">
        <f t="shared" ref="J75" si="168">(H75+I75)/C75</f>
        <v>1.75</v>
      </c>
      <c r="K75" s="12">
        <f t="shared" ref="K75" si="169">SUM(H75:I75)</f>
        <v>18200</v>
      </c>
    </row>
    <row r="76" spans="1:11" s="13" customFormat="1" ht="18" customHeight="1">
      <c r="A76" s="5">
        <v>43368</v>
      </c>
      <c r="B76" s="21" t="s">
        <v>73</v>
      </c>
      <c r="C76" s="7">
        <v>6300</v>
      </c>
      <c r="D76" s="21" t="s">
        <v>14</v>
      </c>
      <c r="E76" s="8">
        <v>243.35</v>
      </c>
      <c r="F76" s="8">
        <v>245.2</v>
      </c>
      <c r="G76" s="8"/>
      <c r="H76" s="9">
        <f t="shared" ref="H76:H81" si="170">(IF(D76="SHORT",E76-F76,IF(D76="LONG",F76-E76)))*C76</f>
        <v>11654.999999999964</v>
      </c>
      <c r="I76" s="10"/>
      <c r="J76" s="11">
        <f t="shared" ref="J76:J78" si="171">(H76+I76)/C76</f>
        <v>1.8499999999999943</v>
      </c>
      <c r="K76" s="12">
        <f t="shared" ref="K76:K81" si="172">SUM(H76:I76)</f>
        <v>11654.999999999964</v>
      </c>
    </row>
    <row r="77" spans="1:11" s="13" customFormat="1" ht="18" customHeight="1">
      <c r="A77" s="5">
        <v>43367</v>
      </c>
      <c r="B77" s="21" t="s">
        <v>19</v>
      </c>
      <c r="C77" s="7">
        <v>6000</v>
      </c>
      <c r="D77" s="21" t="s">
        <v>12</v>
      </c>
      <c r="E77" s="8">
        <v>247</v>
      </c>
      <c r="F77" s="8">
        <v>243.95</v>
      </c>
      <c r="G77" s="8"/>
      <c r="H77" s="9">
        <f t="shared" si="170"/>
        <v>18300.000000000069</v>
      </c>
      <c r="I77" s="10"/>
      <c r="J77" s="11">
        <f t="shared" si="171"/>
        <v>3.0500000000000114</v>
      </c>
      <c r="K77" s="12">
        <f t="shared" si="172"/>
        <v>18300.000000000069</v>
      </c>
    </row>
    <row r="78" spans="1:11" s="20" customFormat="1" ht="18" customHeight="1">
      <c r="A78" s="14">
        <v>43364</v>
      </c>
      <c r="B78" s="15" t="s">
        <v>75</v>
      </c>
      <c r="C78" s="16">
        <v>4244</v>
      </c>
      <c r="D78" s="15" t="s">
        <v>12</v>
      </c>
      <c r="E78" s="17">
        <v>630.15</v>
      </c>
      <c r="F78" s="17">
        <v>622.6</v>
      </c>
      <c r="G78" s="17">
        <v>613.20000000000005</v>
      </c>
      <c r="H78" s="18">
        <f t="shared" si="170"/>
        <v>32042.199999999808</v>
      </c>
      <c r="I78" s="19">
        <f t="shared" ref="I78" si="173">(IF(D78="SHORT",IF(H78="",0,F78-G78),IF(H78="",0,G78-F78)))*C78</f>
        <v>39893.599999999904</v>
      </c>
      <c r="J78" s="30">
        <f t="shared" si="171"/>
        <v>16.949999999999932</v>
      </c>
      <c r="K78" s="31">
        <f t="shared" si="172"/>
        <v>71935.799999999712</v>
      </c>
    </row>
    <row r="79" spans="1:11" s="13" customFormat="1" ht="18" customHeight="1">
      <c r="A79" s="5">
        <v>43357</v>
      </c>
      <c r="B79" s="21" t="s">
        <v>42</v>
      </c>
      <c r="C79" s="7">
        <v>12000</v>
      </c>
      <c r="D79" s="21" t="s">
        <v>14</v>
      </c>
      <c r="E79" s="8">
        <v>408.2</v>
      </c>
      <c r="F79" s="8">
        <v>411</v>
      </c>
      <c r="G79" s="8"/>
      <c r="H79" s="9">
        <f t="shared" ref="H79" si="174">(IF(D79="SHORT",E79-F79,IF(D79="LONG",F79-E79)))*C79</f>
        <v>33600.000000000138</v>
      </c>
      <c r="I79" s="10"/>
      <c r="J79" s="11">
        <f t="shared" ref="J79" si="175">(H79+I79)/C79</f>
        <v>2.8000000000000114</v>
      </c>
      <c r="K79" s="12">
        <f t="shared" ref="K79" si="176">SUM(H79:I79)</f>
        <v>33600.000000000138</v>
      </c>
    </row>
    <row r="80" spans="1:11" s="13" customFormat="1" ht="18" customHeight="1">
      <c r="A80" s="5">
        <v>43354</v>
      </c>
      <c r="B80" s="21" t="s">
        <v>112</v>
      </c>
      <c r="C80" s="7">
        <v>10000</v>
      </c>
      <c r="D80" s="21" t="s">
        <v>14</v>
      </c>
      <c r="E80" s="8">
        <v>221.7</v>
      </c>
      <c r="F80" s="8">
        <v>224.45</v>
      </c>
      <c r="G80" s="8"/>
      <c r="H80" s="9">
        <f t="shared" si="170"/>
        <v>27500</v>
      </c>
      <c r="I80" s="10"/>
      <c r="J80" s="11">
        <f>(H80+I80)/C80</f>
        <v>2.75</v>
      </c>
      <c r="K80" s="12">
        <f t="shared" si="172"/>
        <v>27500</v>
      </c>
    </row>
    <row r="81" spans="1:11" s="13" customFormat="1" ht="18" customHeight="1">
      <c r="A81" s="5">
        <v>43353</v>
      </c>
      <c r="B81" s="6" t="s">
        <v>113</v>
      </c>
      <c r="C81" s="7">
        <v>6000</v>
      </c>
      <c r="D81" s="6" t="s">
        <v>12</v>
      </c>
      <c r="E81" s="8">
        <v>461.25</v>
      </c>
      <c r="F81" s="8">
        <v>455.45</v>
      </c>
      <c r="G81" s="8"/>
      <c r="H81" s="9">
        <f t="shared" si="170"/>
        <v>34800.000000000065</v>
      </c>
      <c r="I81" s="10"/>
      <c r="J81" s="11">
        <f t="shared" ref="J81" si="177">(H81+I81)/C81</f>
        <v>5.8000000000000105</v>
      </c>
      <c r="K81" s="12">
        <f t="shared" si="172"/>
        <v>34800.000000000065</v>
      </c>
    </row>
    <row r="82" spans="1:11" s="13" customFormat="1" ht="18" customHeight="1">
      <c r="A82" s="5">
        <v>43350</v>
      </c>
      <c r="B82" s="6" t="s">
        <v>111</v>
      </c>
      <c r="C82" s="7">
        <v>4400</v>
      </c>
      <c r="D82" s="6" t="s">
        <v>14</v>
      </c>
      <c r="E82" s="8">
        <v>503.25</v>
      </c>
      <c r="F82" s="8">
        <v>504.5</v>
      </c>
      <c r="G82" s="8"/>
      <c r="H82" s="9">
        <f t="shared" ref="H82" si="178">(IF(D82="SHORT",E82-F82,IF(D82="LONG",F82-E82)))*C82</f>
        <v>5500</v>
      </c>
      <c r="I82" s="10"/>
      <c r="J82" s="11">
        <f t="shared" ref="J82" si="179">(H82+I82)/C82</f>
        <v>1.25</v>
      </c>
      <c r="K82" s="12">
        <f t="shared" ref="K82" si="180">SUM(H82:I82)</f>
        <v>5500</v>
      </c>
    </row>
    <row r="83" spans="1:11" s="13" customFormat="1" ht="18" customHeight="1">
      <c r="A83" s="5">
        <v>43348</v>
      </c>
      <c r="B83" s="21" t="s">
        <v>11</v>
      </c>
      <c r="C83" s="7">
        <v>16000</v>
      </c>
      <c r="D83" s="21" t="s">
        <v>12</v>
      </c>
      <c r="E83" s="8">
        <v>191.3</v>
      </c>
      <c r="F83" s="8">
        <v>193.25</v>
      </c>
      <c r="G83" s="8"/>
      <c r="H83" s="9">
        <f t="shared" ref="H83" si="181">(IF(D83="SHORT",E83-F83,IF(D83="LONG",F83-E83)))*C83</f>
        <v>-31199.999999999818</v>
      </c>
      <c r="I83" s="10"/>
      <c r="J83" s="11">
        <f t="shared" ref="J83" si="182">(H83+I83)/C83</f>
        <v>-1.9499999999999886</v>
      </c>
      <c r="K83" s="12">
        <f t="shared" ref="K83" si="183">SUM(H83:I83)</f>
        <v>-31199.999999999818</v>
      </c>
    </row>
    <row r="84" spans="1:11" s="20" customFormat="1" ht="18" customHeight="1">
      <c r="A84" s="14">
        <v>43347</v>
      </c>
      <c r="B84" s="15" t="s">
        <v>33</v>
      </c>
      <c r="C84" s="16">
        <v>11200</v>
      </c>
      <c r="D84" s="15" t="s">
        <v>12</v>
      </c>
      <c r="E84" s="17">
        <v>143.9</v>
      </c>
      <c r="F84" s="17">
        <v>142.1</v>
      </c>
      <c r="G84" s="17">
        <v>139.94999999999999</v>
      </c>
      <c r="H84" s="18">
        <f t="shared" ref="H84" si="184">(IF(D84="SHORT",E84-F84,IF(D84="LONG",F84-E84)))*C84</f>
        <v>20160.000000000127</v>
      </c>
      <c r="I84" s="19">
        <f>(IF(D84="SHORT",IF(H84="",0,F84-G84),IF(H84="",0,G84-F84)))*C84</f>
        <v>24080.000000000065</v>
      </c>
      <c r="J84" s="30">
        <f t="shared" ref="J84" si="185">(H84+I84)/C84</f>
        <v>3.9500000000000171</v>
      </c>
      <c r="K84" s="31">
        <f t="shared" ref="K84" si="186">SUM(H84:I84)</f>
        <v>44240.000000000189</v>
      </c>
    </row>
    <row r="85" spans="1:11" ht="21">
      <c r="A85" s="24"/>
      <c r="B85" s="25"/>
      <c r="C85" s="25"/>
      <c r="D85" s="25"/>
      <c r="E85" s="25"/>
      <c r="F85" s="40" t="s">
        <v>93</v>
      </c>
      <c r="G85" s="41"/>
      <c r="H85" s="41"/>
      <c r="I85" s="42"/>
      <c r="J85" s="43">
        <f>SUM(K74:K84)</f>
        <v>285737.20000000042</v>
      </c>
      <c r="K85" s="44"/>
    </row>
    <row r="86" spans="1:11" s="13" customFormat="1" ht="18" customHeight="1">
      <c r="A86" s="5">
        <v>43343</v>
      </c>
      <c r="B86" s="21" t="s">
        <v>42</v>
      </c>
      <c r="C86" s="7">
        <v>12000</v>
      </c>
      <c r="D86" s="21" t="s">
        <v>12</v>
      </c>
      <c r="E86" s="8">
        <v>397</v>
      </c>
      <c r="F86" s="8">
        <v>401.05</v>
      </c>
      <c r="G86" s="8"/>
      <c r="H86" s="9">
        <f t="shared" ref="H86" si="187">(IF(D86="SHORT",E86-F86,IF(D86="LONG",F86-E86)))*C86</f>
        <v>-48600.000000000138</v>
      </c>
      <c r="I86" s="10"/>
      <c r="J86" s="11">
        <f t="shared" ref="J86" si="188">(H86+I86)/C86</f>
        <v>-4.0500000000000114</v>
      </c>
      <c r="K86" s="12">
        <f t="shared" ref="K86" si="189">SUM(H86:I86)</f>
        <v>-48600.000000000138</v>
      </c>
    </row>
    <row r="87" spans="1:11" s="20" customFormat="1" ht="18" customHeight="1">
      <c r="A87" s="14">
        <v>43342</v>
      </c>
      <c r="B87" s="15" t="s">
        <v>109</v>
      </c>
      <c r="C87" s="16">
        <v>24000</v>
      </c>
      <c r="D87" s="15" t="s">
        <v>14</v>
      </c>
      <c r="E87" s="17">
        <v>109</v>
      </c>
      <c r="F87" s="17">
        <v>112.05</v>
      </c>
      <c r="G87" s="17"/>
      <c r="H87" s="18">
        <f t="shared" ref="H87" si="190">(IF(D87="SHORT",E87-F87,IF(D87="LONG",F87-E87)))*C87</f>
        <v>73199.999999999927</v>
      </c>
      <c r="I87" s="19"/>
      <c r="J87" s="30">
        <f t="shared" ref="J87" si="191">(H87+I87)/C87</f>
        <v>3.0499999999999972</v>
      </c>
      <c r="K87" s="31">
        <f t="shared" ref="K87" si="192">SUM(H87:I87)</f>
        <v>73199.999999999927</v>
      </c>
    </row>
    <row r="88" spans="1:11" s="20" customFormat="1" ht="18" customHeight="1">
      <c r="A88" s="14">
        <v>43341</v>
      </c>
      <c r="B88" s="15" t="s">
        <v>108</v>
      </c>
      <c r="C88" s="16">
        <v>15000</v>
      </c>
      <c r="D88" s="15" t="s">
        <v>14</v>
      </c>
      <c r="E88" s="17">
        <v>176.9</v>
      </c>
      <c r="F88" s="17">
        <v>179.15</v>
      </c>
      <c r="G88" s="17">
        <v>181.8</v>
      </c>
      <c r="H88" s="18">
        <f t="shared" ref="H88" si="193">(IF(D88="SHORT",E88-F88,IF(D88="LONG",F88-E88)))*C88</f>
        <v>33750</v>
      </c>
      <c r="I88" s="19">
        <f>(IF(D88="SHORT",IF(H88="",0,F88-G88),IF(H88="",0,G88-F88)))*C88</f>
        <v>39750.000000000087</v>
      </c>
      <c r="J88" s="30">
        <f t="shared" ref="J88" si="194">(H88+I88)/C88</f>
        <v>4.9000000000000057</v>
      </c>
      <c r="K88" s="31">
        <f t="shared" ref="K88" si="195">SUM(H88:I88)</f>
        <v>73500.000000000087</v>
      </c>
    </row>
    <row r="89" spans="1:11" s="13" customFormat="1" ht="18" customHeight="1">
      <c r="A89" s="5">
        <v>43339</v>
      </c>
      <c r="B89" s="6" t="s">
        <v>43</v>
      </c>
      <c r="C89" s="7">
        <v>5200</v>
      </c>
      <c r="D89" s="21" t="s">
        <v>14</v>
      </c>
      <c r="E89" s="8">
        <v>378.2</v>
      </c>
      <c r="F89" s="8">
        <v>382.9</v>
      </c>
      <c r="G89" s="8"/>
      <c r="H89" s="9">
        <f t="shared" ref="H89" si="196">(IF(D89="SHORT",E89-F89,IF(D89="LONG",F89-E89)))*C89</f>
        <v>24439.999999999942</v>
      </c>
      <c r="I89" s="10"/>
      <c r="J89" s="11">
        <f t="shared" ref="J89" si="197">(H89+I89)/C89</f>
        <v>4.6999999999999886</v>
      </c>
      <c r="K89" s="12">
        <f t="shared" ref="K89" si="198">SUM(H89:I89)</f>
        <v>24439.999999999942</v>
      </c>
    </row>
    <row r="90" spans="1:11" s="13" customFormat="1" ht="18" customHeight="1">
      <c r="A90" s="5">
        <v>43336</v>
      </c>
      <c r="B90" s="6" t="s">
        <v>107</v>
      </c>
      <c r="C90" s="7">
        <v>6000</v>
      </c>
      <c r="D90" s="21" t="s">
        <v>14</v>
      </c>
      <c r="E90" s="8">
        <v>426.45</v>
      </c>
      <c r="F90" s="8">
        <v>431.75</v>
      </c>
      <c r="G90" s="8"/>
      <c r="H90" s="9">
        <f t="shared" ref="H90:H91" si="199">(IF(D90="SHORT",E90-F90,IF(D90="LONG",F90-E90)))*C90</f>
        <v>31800.000000000069</v>
      </c>
      <c r="I90" s="10"/>
      <c r="J90" s="11">
        <f t="shared" ref="J90:J91" si="200">(H90+I90)/C90</f>
        <v>5.3000000000000114</v>
      </c>
      <c r="K90" s="12">
        <f t="shared" ref="K90:K91" si="201">SUM(H90:I90)</f>
        <v>31800.000000000069</v>
      </c>
    </row>
    <row r="91" spans="1:11" s="20" customFormat="1" ht="18" customHeight="1">
      <c r="A91" s="14">
        <v>43335</v>
      </c>
      <c r="B91" s="15" t="s">
        <v>106</v>
      </c>
      <c r="C91" s="16">
        <v>12800</v>
      </c>
      <c r="D91" s="15" t="s">
        <v>14</v>
      </c>
      <c r="E91" s="17">
        <v>282.64999999999998</v>
      </c>
      <c r="F91" s="17">
        <v>286.14999999999998</v>
      </c>
      <c r="G91" s="17">
        <v>290.5</v>
      </c>
      <c r="H91" s="18">
        <f t="shared" si="199"/>
        <v>44800</v>
      </c>
      <c r="I91" s="19">
        <f>(IF(D91="SHORT",IF(H91="",0,F91-G91),IF(H91="",0,G91-F91)))*C91</f>
        <v>55680.000000000291</v>
      </c>
      <c r="J91" s="30">
        <f t="shared" si="200"/>
        <v>7.8500000000000227</v>
      </c>
      <c r="K91" s="31">
        <f t="shared" si="201"/>
        <v>100480.00000000029</v>
      </c>
    </row>
    <row r="92" spans="1:11" s="13" customFormat="1" ht="18" customHeight="1">
      <c r="A92" s="5">
        <v>43330</v>
      </c>
      <c r="B92" s="21" t="s">
        <v>23</v>
      </c>
      <c r="C92" s="7">
        <v>4800</v>
      </c>
      <c r="D92" s="21" t="s">
        <v>14</v>
      </c>
      <c r="E92" s="8">
        <v>1038.5999999999999</v>
      </c>
      <c r="F92" s="8">
        <v>1051.55</v>
      </c>
      <c r="G92" s="8"/>
      <c r="H92" s="9">
        <f t="shared" ref="H92" si="202">(IF(D92="SHORT",E92-F92,IF(D92="LONG",F92-E92)))*C92</f>
        <v>62160.000000000218</v>
      </c>
      <c r="I92" s="10"/>
      <c r="J92" s="11">
        <f t="shared" ref="J92" si="203">(H92+I92)/C92</f>
        <v>12.950000000000045</v>
      </c>
      <c r="K92" s="12">
        <f t="shared" ref="K92" si="204">SUM(H92:I92)</f>
        <v>62160.000000000218</v>
      </c>
    </row>
    <row r="93" spans="1:11" s="20" customFormat="1" ht="18" customHeight="1">
      <c r="A93" s="14">
        <v>43329</v>
      </c>
      <c r="B93" s="15" t="s">
        <v>105</v>
      </c>
      <c r="C93" s="16">
        <v>4800</v>
      </c>
      <c r="D93" s="15" t="s">
        <v>14</v>
      </c>
      <c r="E93" s="17">
        <v>577.1</v>
      </c>
      <c r="F93" s="17">
        <v>584</v>
      </c>
      <c r="G93" s="17">
        <v>592.79999999999995</v>
      </c>
      <c r="H93" s="18">
        <f t="shared" ref="H93" si="205">(IF(D93="SHORT",E93-F93,IF(D93="LONG",F93-E93)))*C93</f>
        <v>33119.999999999891</v>
      </c>
      <c r="I93" s="19">
        <f>(IF(D93="SHORT",IF(H93="",0,F93-G93),IF(H93="",0,G93-F93)))*C93</f>
        <v>42239.999999999782</v>
      </c>
      <c r="J93" s="30">
        <f t="shared" ref="J93" si="206">(H93+I93)/C93</f>
        <v>15.699999999999934</v>
      </c>
      <c r="K93" s="31">
        <f t="shared" ref="K93" si="207">SUM(H93:I93)</f>
        <v>75359.99999999968</v>
      </c>
    </row>
    <row r="94" spans="1:11" s="13" customFormat="1" ht="18" customHeight="1">
      <c r="A94" s="5">
        <v>43328</v>
      </c>
      <c r="B94" s="6" t="s">
        <v>104</v>
      </c>
      <c r="C94" s="7">
        <v>18000</v>
      </c>
      <c r="D94" s="6" t="s">
        <v>14</v>
      </c>
      <c r="E94" s="8">
        <v>80.650000000000006</v>
      </c>
      <c r="F94" s="8">
        <v>80.8</v>
      </c>
      <c r="G94" s="8"/>
      <c r="H94" s="9">
        <f>(IF(D94="SHORT",E94-F94,IF(D94="LONG",F94-E94)))*C94</f>
        <v>2699.9999999998463</v>
      </c>
      <c r="I94" s="10"/>
      <c r="J94" s="11">
        <f>(H94+I94)/C94</f>
        <v>0.14999999999999147</v>
      </c>
      <c r="K94" s="12">
        <f>SUM(H94:I94)</f>
        <v>2699.9999999998463</v>
      </c>
    </row>
    <row r="95" spans="1:11" s="13" customFormat="1" ht="18" customHeight="1">
      <c r="A95" s="5">
        <v>43326</v>
      </c>
      <c r="B95" s="6" t="s">
        <v>103</v>
      </c>
      <c r="C95" s="7">
        <v>6400</v>
      </c>
      <c r="D95" s="6" t="s">
        <v>14</v>
      </c>
      <c r="E95" s="8">
        <v>295.8</v>
      </c>
      <c r="F95" s="8">
        <v>299.45</v>
      </c>
      <c r="G95" s="8"/>
      <c r="H95" s="9">
        <f>(IF(D95="SHORT",E95-F95,IF(D95="LONG",F95-E95)))*C95</f>
        <v>23359.999999999854</v>
      </c>
      <c r="I95" s="10"/>
      <c r="J95" s="11">
        <f>(H95+I95)/C95</f>
        <v>3.6499999999999773</v>
      </c>
      <c r="K95" s="12">
        <f>SUM(H95:I95)</f>
        <v>23359.999999999854</v>
      </c>
    </row>
    <row r="96" spans="1:11" s="13" customFormat="1" ht="18" customHeight="1">
      <c r="A96" s="5">
        <v>43322</v>
      </c>
      <c r="B96" s="6" t="s">
        <v>11</v>
      </c>
      <c r="C96" s="7">
        <v>16000</v>
      </c>
      <c r="D96" s="6" t="s">
        <v>12</v>
      </c>
      <c r="E96" s="8">
        <v>191</v>
      </c>
      <c r="F96" s="8">
        <v>189.65</v>
      </c>
      <c r="G96" s="8"/>
      <c r="H96" s="9">
        <f>(IF(D96="SHORT",E96-F96,IF(D96="LONG",F96-E96)))*C96</f>
        <v>21599.999999999909</v>
      </c>
      <c r="I96" s="10"/>
      <c r="J96" s="11">
        <f>(H96+I96)/C96</f>
        <v>1.3499999999999943</v>
      </c>
      <c r="K96" s="12">
        <f>SUM(H96:I96)</f>
        <v>21599.999999999909</v>
      </c>
    </row>
    <row r="97" spans="1:11" s="13" customFormat="1" ht="18" customHeight="1">
      <c r="A97" s="5">
        <v>43321</v>
      </c>
      <c r="B97" s="6" t="s">
        <v>13</v>
      </c>
      <c r="C97" s="7">
        <v>8000</v>
      </c>
      <c r="D97" s="6" t="s">
        <v>14</v>
      </c>
      <c r="E97" s="8">
        <v>204.6</v>
      </c>
      <c r="F97" s="8">
        <v>207.15</v>
      </c>
      <c r="G97" s="8"/>
      <c r="H97" s="9">
        <f t="shared" ref="H97:H160" si="208">(IF(D97="SHORT",E97-F97,IF(D97="LONG",F97-E97)))*C97</f>
        <v>20400.000000000091</v>
      </c>
      <c r="I97" s="10"/>
      <c r="J97" s="11">
        <f t="shared" ref="J97:J103" si="209">(H97+I97)/C97</f>
        <v>2.5500000000000114</v>
      </c>
      <c r="K97" s="12">
        <f t="shared" ref="K97:K160" si="210">SUM(H97:I97)</f>
        <v>20400.000000000091</v>
      </c>
    </row>
    <row r="98" spans="1:11" s="13" customFormat="1" ht="18" customHeight="1">
      <c r="A98" s="5">
        <v>43320</v>
      </c>
      <c r="B98" s="6" t="s">
        <v>15</v>
      </c>
      <c r="C98" s="7">
        <v>4800</v>
      </c>
      <c r="D98" s="6" t="s">
        <v>14</v>
      </c>
      <c r="E98" s="8">
        <v>646.1</v>
      </c>
      <c r="F98" s="8">
        <v>639.5</v>
      </c>
      <c r="G98" s="8"/>
      <c r="H98" s="9">
        <f t="shared" si="208"/>
        <v>-31680.000000000109</v>
      </c>
      <c r="I98" s="10"/>
      <c r="J98" s="11">
        <f t="shared" si="209"/>
        <v>-6.6000000000000227</v>
      </c>
      <c r="K98" s="12">
        <f t="shared" si="210"/>
        <v>-31680.000000000109</v>
      </c>
    </row>
    <row r="99" spans="1:11" s="20" customFormat="1" ht="18" customHeight="1">
      <c r="A99" s="14">
        <v>43319</v>
      </c>
      <c r="B99" s="15" t="s">
        <v>16</v>
      </c>
      <c r="C99" s="16">
        <v>10000</v>
      </c>
      <c r="D99" s="15" t="s">
        <v>12</v>
      </c>
      <c r="E99" s="17">
        <v>201.75</v>
      </c>
      <c r="F99" s="17">
        <v>199.2</v>
      </c>
      <c r="G99" s="17">
        <v>196.2</v>
      </c>
      <c r="H99" s="18">
        <f t="shared" si="208"/>
        <v>25500.000000000113</v>
      </c>
      <c r="I99" s="19">
        <f>(IF(D99="SHORT",IF(H99="",0,F99-G99),IF(H99="",0,G99-F99)))*C99</f>
        <v>30000</v>
      </c>
      <c r="J99" s="30">
        <f t="shared" si="209"/>
        <v>5.5500000000000114</v>
      </c>
      <c r="K99" s="31">
        <f t="shared" si="210"/>
        <v>55500.000000000116</v>
      </c>
    </row>
    <row r="100" spans="1:11" s="13" customFormat="1" ht="18" customHeight="1">
      <c r="A100" s="5">
        <v>43315</v>
      </c>
      <c r="B100" s="6" t="s">
        <v>17</v>
      </c>
      <c r="C100" s="7">
        <v>5200</v>
      </c>
      <c r="D100" s="6" t="s">
        <v>14</v>
      </c>
      <c r="E100" s="8">
        <v>524.15</v>
      </c>
      <c r="F100" s="8">
        <v>526.65</v>
      </c>
      <c r="G100" s="8"/>
      <c r="H100" s="9">
        <f t="shared" si="208"/>
        <v>13000</v>
      </c>
      <c r="I100" s="10"/>
      <c r="J100" s="11">
        <f t="shared" si="209"/>
        <v>2.5</v>
      </c>
      <c r="K100" s="12">
        <f t="shared" si="210"/>
        <v>13000</v>
      </c>
    </row>
    <row r="101" spans="1:11" s="13" customFormat="1" ht="18" customHeight="1">
      <c r="A101" s="5">
        <v>43314</v>
      </c>
      <c r="B101" s="6" t="s">
        <v>18</v>
      </c>
      <c r="C101" s="7">
        <v>18000</v>
      </c>
      <c r="D101" s="6" t="s">
        <v>14</v>
      </c>
      <c r="E101" s="8">
        <v>115.4</v>
      </c>
      <c r="F101" s="8">
        <v>116.8</v>
      </c>
      <c r="G101" s="8"/>
      <c r="H101" s="9">
        <f t="shared" si="208"/>
        <v>25199.999999999847</v>
      </c>
      <c r="I101" s="10"/>
      <c r="J101" s="11">
        <f t="shared" si="209"/>
        <v>1.3999999999999915</v>
      </c>
      <c r="K101" s="12">
        <f t="shared" si="210"/>
        <v>25199.999999999847</v>
      </c>
    </row>
    <row r="102" spans="1:11" s="13" customFormat="1" ht="18" customHeight="1">
      <c r="A102" s="5">
        <v>43314</v>
      </c>
      <c r="B102" s="6" t="s">
        <v>18</v>
      </c>
      <c r="C102" s="7">
        <v>18000</v>
      </c>
      <c r="D102" s="6" t="s">
        <v>14</v>
      </c>
      <c r="E102" s="8">
        <v>115.4</v>
      </c>
      <c r="F102" s="8">
        <v>116.8</v>
      </c>
      <c r="G102" s="8"/>
      <c r="H102" s="9">
        <f t="shared" si="208"/>
        <v>25199.999999999847</v>
      </c>
      <c r="I102" s="10"/>
      <c r="J102" s="11">
        <f t="shared" si="209"/>
        <v>1.3999999999999915</v>
      </c>
      <c r="K102" s="12">
        <f t="shared" si="210"/>
        <v>25199.999999999847</v>
      </c>
    </row>
    <row r="103" spans="1:11" s="20" customFormat="1" ht="18" customHeight="1">
      <c r="A103" s="14">
        <v>43313</v>
      </c>
      <c r="B103" s="15" t="s">
        <v>19</v>
      </c>
      <c r="C103" s="16">
        <v>6000</v>
      </c>
      <c r="D103" s="15" t="s">
        <v>14</v>
      </c>
      <c r="E103" s="17">
        <v>258.75</v>
      </c>
      <c r="F103" s="17">
        <v>261.95</v>
      </c>
      <c r="G103" s="17">
        <v>265.95</v>
      </c>
      <c r="H103" s="18">
        <f t="shared" si="208"/>
        <v>19199.999999999931</v>
      </c>
      <c r="I103" s="19">
        <f>(IF(D103="SHORT",IF(H103="",0,F103-G103),IF(H103="",0,G103-F103)))*C103</f>
        <v>24000</v>
      </c>
      <c r="J103" s="11">
        <f t="shared" si="209"/>
        <v>7.1999999999999877</v>
      </c>
      <c r="K103" s="12">
        <f t="shared" si="210"/>
        <v>43199.999999999927</v>
      </c>
    </row>
    <row r="104" spans="1:11" ht="21">
      <c r="A104" s="24"/>
      <c r="B104" s="25"/>
      <c r="C104" s="25"/>
      <c r="D104" s="25"/>
      <c r="E104" s="25"/>
      <c r="F104" s="40" t="s">
        <v>93</v>
      </c>
      <c r="G104" s="41"/>
      <c r="H104" s="41"/>
      <c r="I104" s="42"/>
      <c r="J104" s="43">
        <f>SUM(K87:K103)</f>
        <v>639419.99999999953</v>
      </c>
      <c r="K104" s="44"/>
    </row>
    <row r="105" spans="1:11" s="20" customFormat="1" ht="18" customHeight="1">
      <c r="A105" s="14">
        <v>43312</v>
      </c>
      <c r="B105" s="15" t="s">
        <v>20</v>
      </c>
      <c r="C105" s="16">
        <v>6300</v>
      </c>
      <c r="D105" s="15" t="s">
        <v>14</v>
      </c>
      <c r="E105" s="17">
        <v>286</v>
      </c>
      <c r="F105" s="17">
        <v>289.55</v>
      </c>
      <c r="G105" s="17">
        <v>294.64999999999998</v>
      </c>
      <c r="H105" s="9">
        <f t="shared" si="208"/>
        <v>22365.000000000073</v>
      </c>
      <c r="I105" s="19">
        <f>(IF(D105="SHORT",IF(H105="",0,F105-G105),IF(H105="",0,G105-F105)))*C105</f>
        <v>32129.999999999785</v>
      </c>
      <c r="J105" s="11">
        <f t="shared" ref="J105:J125" si="211">(H105+I105)/C105</f>
        <v>8.6499999999999773</v>
      </c>
      <c r="K105" s="12">
        <f t="shared" si="210"/>
        <v>54494.999999999854</v>
      </c>
    </row>
    <row r="106" spans="1:11" s="13" customFormat="1" ht="18" customHeight="1">
      <c r="A106" s="5">
        <v>43312</v>
      </c>
      <c r="B106" s="6" t="s">
        <v>21</v>
      </c>
      <c r="C106" s="7">
        <v>2400</v>
      </c>
      <c r="D106" s="6" t="s">
        <v>14</v>
      </c>
      <c r="E106" s="8">
        <v>917</v>
      </c>
      <c r="F106" s="8">
        <v>928.45</v>
      </c>
      <c r="G106" s="8"/>
      <c r="H106" s="9">
        <f t="shared" si="208"/>
        <v>27480.000000000109</v>
      </c>
      <c r="I106" s="10"/>
      <c r="J106" s="11">
        <f t="shared" si="211"/>
        <v>11.450000000000045</v>
      </c>
      <c r="K106" s="12">
        <f t="shared" si="210"/>
        <v>27480.000000000109</v>
      </c>
    </row>
    <row r="107" spans="1:11" s="13" customFormat="1" ht="18" customHeight="1">
      <c r="A107" s="5">
        <v>43311</v>
      </c>
      <c r="B107" s="6" t="s">
        <v>22</v>
      </c>
      <c r="C107" s="7">
        <v>32000</v>
      </c>
      <c r="D107" s="6" t="s">
        <v>14</v>
      </c>
      <c r="E107" s="8">
        <v>61.3</v>
      </c>
      <c r="F107" s="8">
        <v>62.1</v>
      </c>
      <c r="G107" s="8"/>
      <c r="H107" s="9">
        <f t="shared" si="208"/>
        <v>25600.000000000138</v>
      </c>
      <c r="I107" s="10"/>
      <c r="J107" s="11">
        <f t="shared" si="211"/>
        <v>0.80000000000000437</v>
      </c>
      <c r="K107" s="12">
        <f t="shared" si="210"/>
        <v>25600.000000000138</v>
      </c>
    </row>
    <row r="108" spans="1:11" s="13" customFormat="1" ht="18" customHeight="1">
      <c r="A108" s="5">
        <v>43311</v>
      </c>
      <c r="B108" s="6" t="s">
        <v>23</v>
      </c>
      <c r="C108" s="7">
        <v>2400</v>
      </c>
      <c r="D108" s="6" t="s">
        <v>14</v>
      </c>
      <c r="E108" s="8">
        <v>930.5</v>
      </c>
      <c r="F108" s="8">
        <v>921.15</v>
      </c>
      <c r="G108" s="8"/>
      <c r="H108" s="9">
        <f t="shared" si="208"/>
        <v>-22440.000000000055</v>
      </c>
      <c r="I108" s="10"/>
      <c r="J108" s="11">
        <f t="shared" si="211"/>
        <v>-9.3500000000000227</v>
      </c>
      <c r="K108" s="12">
        <f t="shared" si="210"/>
        <v>-22440.000000000055</v>
      </c>
    </row>
    <row r="109" spans="1:11" s="13" customFormat="1" ht="18" customHeight="1">
      <c r="A109" s="5">
        <v>43308</v>
      </c>
      <c r="B109" s="6" t="s">
        <v>24</v>
      </c>
      <c r="C109" s="7">
        <v>7200</v>
      </c>
      <c r="D109" s="6" t="s">
        <v>14</v>
      </c>
      <c r="E109" s="8">
        <v>386.1</v>
      </c>
      <c r="F109" s="8">
        <v>390.9</v>
      </c>
      <c r="G109" s="8"/>
      <c r="H109" s="9">
        <f t="shared" si="208"/>
        <v>34559.999999999673</v>
      </c>
      <c r="I109" s="10"/>
      <c r="J109" s="11">
        <f t="shared" si="211"/>
        <v>4.7999999999999545</v>
      </c>
      <c r="K109" s="12">
        <f t="shared" si="210"/>
        <v>34559.999999999673</v>
      </c>
    </row>
    <row r="110" spans="1:11" s="13" customFormat="1" ht="18" customHeight="1">
      <c r="A110" s="5">
        <v>43305</v>
      </c>
      <c r="B110" s="6" t="s">
        <v>25</v>
      </c>
      <c r="C110" s="7">
        <v>10400</v>
      </c>
      <c r="D110" s="6" t="s">
        <v>14</v>
      </c>
      <c r="E110" s="8">
        <v>352.25</v>
      </c>
      <c r="F110" s="8">
        <v>356.65</v>
      </c>
      <c r="G110" s="8"/>
      <c r="H110" s="9">
        <f t="shared" si="208"/>
        <v>45759.999999999767</v>
      </c>
      <c r="I110" s="10"/>
      <c r="J110" s="11">
        <f t="shared" si="211"/>
        <v>4.3999999999999773</v>
      </c>
      <c r="K110" s="12">
        <f t="shared" si="210"/>
        <v>45759.999999999767</v>
      </c>
    </row>
    <row r="111" spans="1:11" s="13" customFormat="1" ht="18" customHeight="1">
      <c r="A111" s="5">
        <v>43304</v>
      </c>
      <c r="B111" s="6" t="s">
        <v>26</v>
      </c>
      <c r="C111" s="7">
        <v>4800</v>
      </c>
      <c r="D111" s="6" t="s">
        <v>12</v>
      </c>
      <c r="E111" s="8">
        <v>453.6</v>
      </c>
      <c r="F111" s="8">
        <v>458.15</v>
      </c>
      <c r="G111" s="8"/>
      <c r="H111" s="9">
        <f t="shared" si="208"/>
        <v>-21839.999999999782</v>
      </c>
      <c r="I111" s="10"/>
      <c r="J111" s="11">
        <f t="shared" si="211"/>
        <v>-4.5499999999999545</v>
      </c>
      <c r="K111" s="12">
        <f t="shared" si="210"/>
        <v>-21839.999999999782</v>
      </c>
    </row>
    <row r="112" spans="1:11" s="13" customFormat="1" ht="18" customHeight="1">
      <c r="A112" s="5">
        <v>43304</v>
      </c>
      <c r="B112" s="6" t="s">
        <v>27</v>
      </c>
      <c r="C112" s="7">
        <v>5000</v>
      </c>
      <c r="D112" s="6" t="s">
        <v>14</v>
      </c>
      <c r="E112" s="8">
        <v>323.64999999999998</v>
      </c>
      <c r="F112" s="8">
        <v>327.64999999999998</v>
      </c>
      <c r="G112" s="8"/>
      <c r="H112" s="9">
        <f t="shared" si="208"/>
        <v>20000</v>
      </c>
      <c r="I112" s="10"/>
      <c r="J112" s="11">
        <f t="shared" si="211"/>
        <v>4</v>
      </c>
      <c r="K112" s="12">
        <f t="shared" si="210"/>
        <v>20000</v>
      </c>
    </row>
    <row r="113" spans="1:11" s="13" customFormat="1" ht="18" customHeight="1">
      <c r="A113" s="5">
        <v>43301</v>
      </c>
      <c r="B113" s="6" t="s">
        <v>28</v>
      </c>
      <c r="C113" s="7">
        <v>2000</v>
      </c>
      <c r="D113" s="6" t="s">
        <v>14</v>
      </c>
      <c r="E113" s="8">
        <v>1511</v>
      </c>
      <c r="F113" s="8">
        <v>1529.85</v>
      </c>
      <c r="G113" s="8"/>
      <c r="H113" s="9">
        <f t="shared" si="208"/>
        <v>37699.999999999818</v>
      </c>
      <c r="I113" s="10"/>
      <c r="J113" s="11">
        <f t="shared" si="211"/>
        <v>18.849999999999909</v>
      </c>
      <c r="K113" s="12">
        <f t="shared" si="210"/>
        <v>37699.999999999818</v>
      </c>
    </row>
    <row r="114" spans="1:11" s="13" customFormat="1" ht="18" customHeight="1">
      <c r="A114" s="5">
        <v>43300</v>
      </c>
      <c r="B114" s="6" t="s">
        <v>29</v>
      </c>
      <c r="C114" s="7">
        <v>4000</v>
      </c>
      <c r="D114" s="21" t="s">
        <v>12</v>
      </c>
      <c r="E114" s="8">
        <v>913.25</v>
      </c>
      <c r="F114" s="8">
        <v>910.2</v>
      </c>
      <c r="G114" s="8"/>
      <c r="H114" s="9">
        <f t="shared" si="208"/>
        <v>12199.999999999818</v>
      </c>
      <c r="I114" s="10"/>
      <c r="J114" s="11">
        <f t="shared" si="211"/>
        <v>3.0499999999999545</v>
      </c>
      <c r="K114" s="12">
        <f t="shared" si="210"/>
        <v>12199.999999999818</v>
      </c>
    </row>
    <row r="115" spans="1:11" s="20" customFormat="1" ht="18" customHeight="1">
      <c r="A115" s="14">
        <v>43299</v>
      </c>
      <c r="B115" s="15" t="s">
        <v>30</v>
      </c>
      <c r="C115" s="16">
        <v>7500</v>
      </c>
      <c r="D115" s="15" t="s">
        <v>12</v>
      </c>
      <c r="E115" s="17">
        <v>84.45</v>
      </c>
      <c r="F115" s="17">
        <v>83.4</v>
      </c>
      <c r="G115" s="17">
        <v>82.1</v>
      </c>
      <c r="H115" s="9">
        <f t="shared" si="208"/>
        <v>7874.9999999999791</v>
      </c>
      <c r="I115" s="19">
        <f>(IF(D115="SHORT",IF(H115="",0,F115-G115),IF(H115="",0,G115-F115)))*C115</f>
        <v>9750.0000000000855</v>
      </c>
      <c r="J115" s="11">
        <f t="shared" si="211"/>
        <v>2.3500000000000085</v>
      </c>
      <c r="K115" s="12">
        <f t="shared" si="210"/>
        <v>17625.000000000065</v>
      </c>
    </row>
    <row r="116" spans="1:11" s="13" customFormat="1" ht="18" customHeight="1">
      <c r="A116" s="5">
        <v>43298</v>
      </c>
      <c r="B116" s="6" t="s">
        <v>31</v>
      </c>
      <c r="C116" s="7">
        <v>9000</v>
      </c>
      <c r="D116" s="6" t="s">
        <v>14</v>
      </c>
      <c r="E116" s="22">
        <v>246.75</v>
      </c>
      <c r="F116" s="8">
        <v>249.8</v>
      </c>
      <c r="G116" s="8"/>
      <c r="H116" s="9">
        <f t="shared" si="208"/>
        <v>27450.000000000102</v>
      </c>
      <c r="I116" s="10"/>
      <c r="J116" s="11">
        <f t="shared" si="211"/>
        <v>3.0500000000000114</v>
      </c>
      <c r="K116" s="12">
        <f t="shared" si="210"/>
        <v>27450.000000000102</v>
      </c>
    </row>
    <row r="117" spans="1:11" s="20" customFormat="1" ht="18" customHeight="1">
      <c r="A117" s="14">
        <v>43292</v>
      </c>
      <c r="B117" s="15" t="s">
        <v>32</v>
      </c>
      <c r="C117" s="16">
        <v>18000</v>
      </c>
      <c r="D117" s="15" t="s">
        <v>14</v>
      </c>
      <c r="E117" s="17">
        <v>117.85</v>
      </c>
      <c r="F117" s="17">
        <v>119.3</v>
      </c>
      <c r="G117" s="17">
        <v>121.15</v>
      </c>
      <c r="H117" s="9">
        <f t="shared" si="208"/>
        <v>26100.000000000051</v>
      </c>
      <c r="I117" s="19">
        <f>(IF(D117="SHORT",IF(H117="",0,F117-G117),IF(H117="",0,G117-F117)))*C117</f>
        <v>33300.000000000153</v>
      </c>
      <c r="J117" s="11">
        <f t="shared" si="211"/>
        <v>3.3000000000000114</v>
      </c>
      <c r="K117" s="12">
        <f t="shared" si="210"/>
        <v>59400.000000000204</v>
      </c>
    </row>
    <row r="118" spans="1:11" s="13" customFormat="1" ht="18" customHeight="1">
      <c r="A118" s="5">
        <v>43290</v>
      </c>
      <c r="B118" s="6" t="s">
        <v>23</v>
      </c>
      <c r="C118" s="7">
        <v>4800</v>
      </c>
      <c r="D118" s="21" t="s">
        <v>14</v>
      </c>
      <c r="E118" s="8">
        <v>1003</v>
      </c>
      <c r="F118" s="8">
        <v>1015.5</v>
      </c>
      <c r="G118" s="8"/>
      <c r="H118" s="9">
        <f t="shared" si="208"/>
        <v>60000</v>
      </c>
      <c r="I118" s="10"/>
      <c r="J118" s="11">
        <f t="shared" si="211"/>
        <v>12.5</v>
      </c>
      <c r="K118" s="12">
        <f t="shared" si="210"/>
        <v>60000</v>
      </c>
    </row>
    <row r="119" spans="1:11" s="13" customFormat="1" ht="18" customHeight="1">
      <c r="A119" s="5">
        <v>43286</v>
      </c>
      <c r="B119" s="6" t="s">
        <v>33</v>
      </c>
      <c r="C119" s="7">
        <v>11200</v>
      </c>
      <c r="D119" s="21" t="s">
        <v>14</v>
      </c>
      <c r="E119" s="8">
        <v>156</v>
      </c>
      <c r="F119" s="8">
        <v>154.4</v>
      </c>
      <c r="G119" s="8"/>
      <c r="H119" s="9">
        <f t="shared" si="208"/>
        <v>-17919.999999999935</v>
      </c>
      <c r="I119" s="10"/>
      <c r="J119" s="11">
        <f t="shared" si="211"/>
        <v>-1.5999999999999941</v>
      </c>
      <c r="K119" s="12">
        <f t="shared" si="210"/>
        <v>-17919.999999999935</v>
      </c>
    </row>
    <row r="120" spans="1:11" s="20" customFormat="1" ht="18" customHeight="1">
      <c r="A120" s="14">
        <v>43285</v>
      </c>
      <c r="B120" s="15" t="s">
        <v>34</v>
      </c>
      <c r="C120" s="16">
        <v>48000</v>
      </c>
      <c r="D120" s="15" t="s">
        <v>14</v>
      </c>
      <c r="E120" s="17">
        <v>57</v>
      </c>
      <c r="F120" s="17">
        <v>57.75</v>
      </c>
      <c r="G120" s="17">
        <v>58.6</v>
      </c>
      <c r="H120" s="9">
        <f t="shared" si="208"/>
        <v>36000</v>
      </c>
      <c r="I120" s="19">
        <f>(IF(D120="SHORT",IF(H120="",0,F120-G120),IF(H120="",0,G120-F120)))*C120</f>
        <v>40800.000000000065</v>
      </c>
      <c r="J120" s="11">
        <f t="shared" si="211"/>
        <v>1.6000000000000012</v>
      </c>
      <c r="K120" s="12">
        <f t="shared" si="210"/>
        <v>76800.000000000058</v>
      </c>
    </row>
    <row r="121" spans="1:11" s="13" customFormat="1" ht="18" customHeight="1">
      <c r="A121" s="5">
        <v>43285</v>
      </c>
      <c r="B121" s="21" t="s">
        <v>35</v>
      </c>
      <c r="C121" s="7">
        <v>2000</v>
      </c>
      <c r="D121" s="21" t="s">
        <v>14</v>
      </c>
      <c r="E121" s="8">
        <v>1451.75</v>
      </c>
      <c r="F121" s="8">
        <v>1437.2</v>
      </c>
      <c r="G121" s="8"/>
      <c r="H121" s="9">
        <f t="shared" si="208"/>
        <v>-29099.999999999909</v>
      </c>
      <c r="I121" s="10"/>
      <c r="J121" s="11">
        <f t="shared" si="211"/>
        <v>-14.549999999999955</v>
      </c>
      <c r="K121" s="12">
        <f t="shared" si="210"/>
        <v>-29099.999999999909</v>
      </c>
    </row>
    <row r="122" spans="1:11" s="13" customFormat="1" ht="18" customHeight="1">
      <c r="A122" s="5">
        <v>43284</v>
      </c>
      <c r="B122" s="21" t="s">
        <v>26</v>
      </c>
      <c r="C122" s="7">
        <v>3600</v>
      </c>
      <c r="D122" s="21" t="s">
        <v>14</v>
      </c>
      <c r="E122" s="8">
        <v>431.5</v>
      </c>
      <c r="F122" s="8">
        <v>427.05</v>
      </c>
      <c r="G122" s="8"/>
      <c r="H122" s="9">
        <f t="shared" si="208"/>
        <v>-16019.99999999996</v>
      </c>
      <c r="I122" s="10"/>
      <c r="J122" s="11">
        <f t="shared" si="211"/>
        <v>-4.4499999999999886</v>
      </c>
      <c r="K122" s="12">
        <f t="shared" si="210"/>
        <v>-16019.99999999996</v>
      </c>
    </row>
    <row r="123" spans="1:11" s="13" customFormat="1" ht="18" customHeight="1">
      <c r="A123" s="5">
        <v>43284</v>
      </c>
      <c r="B123" s="21" t="s">
        <v>36</v>
      </c>
      <c r="C123" s="7">
        <v>3200</v>
      </c>
      <c r="D123" s="21" t="s">
        <v>12</v>
      </c>
      <c r="E123" s="8">
        <v>889.65</v>
      </c>
      <c r="F123" s="8">
        <v>898.55</v>
      </c>
      <c r="G123" s="8"/>
      <c r="H123" s="9">
        <f t="shared" si="208"/>
        <v>-28479.999999999927</v>
      </c>
      <c r="I123" s="10"/>
      <c r="J123" s="11">
        <f t="shared" si="211"/>
        <v>-8.8999999999999773</v>
      </c>
      <c r="K123" s="12">
        <f t="shared" si="210"/>
        <v>-28479.999999999927</v>
      </c>
    </row>
    <row r="124" spans="1:11" s="20" customFormat="1" ht="18" customHeight="1">
      <c r="A124" s="14">
        <v>43283</v>
      </c>
      <c r="B124" s="15" t="s">
        <v>37</v>
      </c>
      <c r="C124" s="16">
        <v>16000</v>
      </c>
      <c r="D124" s="15" t="s">
        <v>14</v>
      </c>
      <c r="E124" s="17">
        <v>257.39999999999998</v>
      </c>
      <c r="F124" s="17">
        <v>260.60000000000002</v>
      </c>
      <c r="G124" s="17">
        <v>264.55</v>
      </c>
      <c r="H124" s="9">
        <f t="shared" si="208"/>
        <v>51200.000000000728</v>
      </c>
      <c r="I124" s="19">
        <f>(IF(D124="SHORT",IF(H124="",0,F124-G124),IF(H124="",0,G124-F124)))*C124</f>
        <v>63199.999999999818</v>
      </c>
      <c r="J124" s="11">
        <f t="shared" si="211"/>
        <v>7.150000000000035</v>
      </c>
      <c r="K124" s="12">
        <f t="shared" si="210"/>
        <v>114400.00000000055</v>
      </c>
    </row>
    <row r="125" spans="1:11" s="13" customFormat="1" ht="18" customHeight="1">
      <c r="A125" s="5">
        <v>43283</v>
      </c>
      <c r="B125" s="6" t="s">
        <v>38</v>
      </c>
      <c r="C125" s="7">
        <v>22000</v>
      </c>
      <c r="D125" s="6" t="s">
        <v>12</v>
      </c>
      <c r="E125" s="8">
        <v>75.45</v>
      </c>
      <c r="F125" s="8">
        <v>76.2</v>
      </c>
      <c r="G125" s="8"/>
      <c r="H125" s="9">
        <f t="shared" si="208"/>
        <v>-16500</v>
      </c>
      <c r="I125" s="10"/>
      <c r="J125" s="11">
        <f t="shared" si="211"/>
        <v>-0.75</v>
      </c>
      <c r="K125" s="12">
        <f t="shared" si="210"/>
        <v>-16500</v>
      </c>
    </row>
    <row r="126" spans="1:11" ht="21">
      <c r="A126" s="24"/>
      <c r="B126" s="25"/>
      <c r="C126" s="25"/>
      <c r="D126" s="25"/>
      <c r="E126" s="25"/>
      <c r="F126" s="40" t="s">
        <v>93</v>
      </c>
      <c r="G126" s="41"/>
      <c r="H126" s="41"/>
      <c r="I126" s="42"/>
      <c r="J126" s="43">
        <f>SUM(K105:K125)</f>
        <v>461170.0000000007</v>
      </c>
      <c r="K126" s="44"/>
    </row>
    <row r="127" spans="1:11" s="20" customFormat="1" ht="18" customHeight="1">
      <c r="A127" s="14">
        <v>43280</v>
      </c>
      <c r="B127" s="15" t="s">
        <v>39</v>
      </c>
      <c r="C127" s="16">
        <v>4800</v>
      </c>
      <c r="D127" s="15" t="s">
        <v>14</v>
      </c>
      <c r="E127" s="17">
        <v>338.4</v>
      </c>
      <c r="F127" s="17">
        <v>342.6</v>
      </c>
      <c r="G127" s="17">
        <v>347.8</v>
      </c>
      <c r="H127" s="9">
        <f t="shared" si="208"/>
        <v>20160.000000000218</v>
      </c>
      <c r="I127" s="19">
        <f>(IF(D127="SHORT",IF(H127="",0,F127-G127),IF(H127="",0,G127-F127)))*C127</f>
        <v>24959.999999999945</v>
      </c>
      <c r="J127" s="11">
        <f t="shared" ref="J127:J145" si="212">(H127+I127)/C127</f>
        <v>9.4000000000000341</v>
      </c>
      <c r="K127" s="12">
        <f t="shared" si="210"/>
        <v>45120.00000000016</v>
      </c>
    </row>
    <row r="128" spans="1:11" s="13" customFormat="1" ht="18" customHeight="1">
      <c r="A128" s="5">
        <v>43279</v>
      </c>
      <c r="B128" s="6" t="s">
        <v>40</v>
      </c>
      <c r="C128" s="7">
        <v>1600</v>
      </c>
      <c r="D128" s="6" t="s">
        <v>12</v>
      </c>
      <c r="E128" s="8">
        <v>1313</v>
      </c>
      <c r="F128" s="8">
        <v>1296.5999999999999</v>
      </c>
      <c r="G128" s="8"/>
      <c r="H128" s="9">
        <f t="shared" si="208"/>
        <v>26240.000000000146</v>
      </c>
      <c r="I128" s="10"/>
      <c r="J128" s="11">
        <f t="shared" si="212"/>
        <v>16.400000000000091</v>
      </c>
      <c r="K128" s="12">
        <f t="shared" si="210"/>
        <v>26240.000000000146</v>
      </c>
    </row>
    <row r="129" spans="1:11" s="20" customFormat="1" ht="18" customHeight="1">
      <c r="A129" s="14">
        <v>43278</v>
      </c>
      <c r="B129" s="15" t="s">
        <v>41</v>
      </c>
      <c r="C129" s="16">
        <v>16000</v>
      </c>
      <c r="D129" s="15" t="s">
        <v>12</v>
      </c>
      <c r="E129" s="17">
        <v>159.75</v>
      </c>
      <c r="F129" s="17">
        <v>157.75</v>
      </c>
      <c r="G129" s="17">
        <v>155.35</v>
      </c>
      <c r="H129" s="9">
        <f t="shared" si="208"/>
        <v>32000</v>
      </c>
      <c r="I129" s="19">
        <f>(IF(D129="SHORT",IF(H129="",0,F129-G129),IF(H129="",0,G129-F129)))*C129</f>
        <v>38400.000000000087</v>
      </c>
      <c r="J129" s="11">
        <f t="shared" si="212"/>
        <v>4.4000000000000057</v>
      </c>
      <c r="K129" s="12">
        <f t="shared" si="210"/>
        <v>70400.000000000087</v>
      </c>
    </row>
    <row r="130" spans="1:11" s="20" customFormat="1" ht="18" customHeight="1">
      <c r="A130" s="14">
        <v>43277</v>
      </c>
      <c r="B130" s="15" t="s">
        <v>23</v>
      </c>
      <c r="C130" s="16">
        <v>4800</v>
      </c>
      <c r="D130" s="15" t="s">
        <v>14</v>
      </c>
      <c r="E130" s="17">
        <v>933</v>
      </c>
      <c r="F130" s="17">
        <v>944.6</v>
      </c>
      <c r="G130" s="17">
        <v>958.85</v>
      </c>
      <c r="H130" s="9">
        <f t="shared" si="208"/>
        <v>55680.000000000109</v>
      </c>
      <c r="I130" s="19">
        <f>(IF(D130="SHORT",IF(H130="",0,F130-G130),IF(H130="",0,G130-F130)))*C130</f>
        <v>68400</v>
      </c>
      <c r="J130" s="11">
        <f t="shared" si="212"/>
        <v>25.850000000000023</v>
      </c>
      <c r="K130" s="12">
        <f t="shared" si="210"/>
        <v>124080.00000000012</v>
      </c>
    </row>
    <row r="131" spans="1:11" s="13" customFormat="1" ht="18" customHeight="1">
      <c r="A131" s="5">
        <v>43276</v>
      </c>
      <c r="B131" s="6" t="s">
        <v>42</v>
      </c>
      <c r="C131" s="7">
        <v>12000</v>
      </c>
      <c r="D131" s="6" t="s">
        <v>12</v>
      </c>
      <c r="E131" s="8">
        <v>336.15</v>
      </c>
      <c r="F131" s="8">
        <v>331.95</v>
      </c>
      <c r="G131" s="8"/>
      <c r="H131" s="9">
        <f t="shared" si="208"/>
        <v>50399.999999999862</v>
      </c>
      <c r="I131" s="10"/>
      <c r="J131" s="11">
        <f t="shared" si="212"/>
        <v>4.1999999999999886</v>
      </c>
      <c r="K131" s="12">
        <f t="shared" si="210"/>
        <v>50399.999999999862</v>
      </c>
    </row>
    <row r="132" spans="1:11" s="13" customFormat="1" ht="18" customHeight="1">
      <c r="A132" s="5">
        <v>43273</v>
      </c>
      <c r="B132" s="6" t="s">
        <v>43</v>
      </c>
      <c r="C132" s="7">
        <v>5200</v>
      </c>
      <c r="D132" s="6" t="s">
        <v>12</v>
      </c>
      <c r="E132" s="8">
        <v>389.3</v>
      </c>
      <c r="F132" s="8">
        <v>384.65</v>
      </c>
      <c r="G132" s="8"/>
      <c r="H132" s="9">
        <f t="shared" si="208"/>
        <v>24180.000000000178</v>
      </c>
      <c r="I132" s="10"/>
      <c r="J132" s="11">
        <f t="shared" si="212"/>
        <v>4.6500000000000341</v>
      </c>
      <c r="K132" s="12">
        <f t="shared" si="210"/>
        <v>24180.000000000178</v>
      </c>
    </row>
    <row r="133" spans="1:11" s="13" customFormat="1" ht="18" customHeight="1">
      <c r="A133" s="5">
        <v>43273</v>
      </c>
      <c r="B133" s="6" t="s">
        <v>44</v>
      </c>
      <c r="C133" s="7">
        <v>3000</v>
      </c>
      <c r="D133" s="6" t="s">
        <v>14</v>
      </c>
      <c r="E133" s="8">
        <v>608</v>
      </c>
      <c r="F133" s="8">
        <v>615.29999999999995</v>
      </c>
      <c r="G133" s="8"/>
      <c r="H133" s="9">
        <f t="shared" si="208"/>
        <v>21899.999999999862</v>
      </c>
      <c r="I133" s="10"/>
      <c r="J133" s="11">
        <f t="shared" si="212"/>
        <v>7.2999999999999536</v>
      </c>
      <c r="K133" s="12">
        <f t="shared" si="210"/>
        <v>21899.999999999862</v>
      </c>
    </row>
    <row r="134" spans="1:11" s="13" customFormat="1" ht="18" customHeight="1">
      <c r="A134" s="5">
        <v>43272</v>
      </c>
      <c r="B134" s="6" t="s">
        <v>26</v>
      </c>
      <c r="C134" s="7">
        <v>4000</v>
      </c>
      <c r="D134" s="6" t="s">
        <v>12</v>
      </c>
      <c r="E134" s="8">
        <v>460.7</v>
      </c>
      <c r="F134" s="8">
        <v>454.95</v>
      </c>
      <c r="G134" s="8"/>
      <c r="H134" s="9">
        <f t="shared" si="208"/>
        <v>23000</v>
      </c>
      <c r="I134" s="10"/>
      <c r="J134" s="11">
        <f t="shared" si="212"/>
        <v>5.75</v>
      </c>
      <c r="K134" s="12">
        <f t="shared" si="210"/>
        <v>23000</v>
      </c>
    </row>
    <row r="135" spans="1:11" s="13" customFormat="1" ht="18" customHeight="1">
      <c r="A135" s="5">
        <v>43271</v>
      </c>
      <c r="B135" s="6" t="s">
        <v>45</v>
      </c>
      <c r="C135" s="7">
        <v>10000</v>
      </c>
      <c r="D135" s="6" t="s">
        <v>14</v>
      </c>
      <c r="E135" s="8">
        <v>383.15</v>
      </c>
      <c r="F135" s="8">
        <v>381.15</v>
      </c>
      <c r="G135" s="8"/>
      <c r="H135" s="9">
        <f t="shared" si="208"/>
        <v>-20000</v>
      </c>
      <c r="I135" s="10"/>
      <c r="J135" s="11">
        <f t="shared" si="212"/>
        <v>-2</v>
      </c>
      <c r="K135" s="12">
        <f t="shared" si="210"/>
        <v>-20000</v>
      </c>
    </row>
    <row r="136" spans="1:11" s="13" customFormat="1" ht="18" customHeight="1">
      <c r="A136" s="5">
        <v>43270</v>
      </c>
      <c r="B136" s="6" t="s">
        <v>46</v>
      </c>
      <c r="C136" s="7">
        <v>2400</v>
      </c>
      <c r="D136" s="6" t="s">
        <v>12</v>
      </c>
      <c r="E136" s="8">
        <v>413.5</v>
      </c>
      <c r="F136" s="8">
        <v>412.45</v>
      </c>
      <c r="G136" s="8"/>
      <c r="H136" s="9">
        <f t="shared" si="208"/>
        <v>2520.0000000000273</v>
      </c>
      <c r="I136" s="10"/>
      <c r="J136" s="11">
        <f t="shared" si="212"/>
        <v>1.0500000000000114</v>
      </c>
      <c r="K136" s="12">
        <f t="shared" si="210"/>
        <v>2520.0000000000273</v>
      </c>
    </row>
    <row r="137" spans="1:11" s="20" customFormat="1" ht="18" customHeight="1">
      <c r="A137" s="14">
        <v>43269</v>
      </c>
      <c r="B137" s="15" t="s">
        <v>47</v>
      </c>
      <c r="C137" s="16">
        <v>12800</v>
      </c>
      <c r="D137" s="15" t="s">
        <v>12</v>
      </c>
      <c r="E137" s="17">
        <v>150.85</v>
      </c>
      <c r="F137" s="17">
        <v>149</v>
      </c>
      <c r="G137" s="17">
        <v>146.69999999999999</v>
      </c>
      <c r="H137" s="9">
        <f t="shared" si="208"/>
        <v>23679.999999999927</v>
      </c>
      <c r="I137" s="19">
        <f>(IF(D137="SHORT",IF(H137="",0,F137-G137),IF(H137="",0,G137-F137)))*C137</f>
        <v>29440.000000000146</v>
      </c>
      <c r="J137" s="11">
        <f t="shared" si="212"/>
        <v>4.1500000000000057</v>
      </c>
      <c r="K137" s="12">
        <f t="shared" si="210"/>
        <v>53120.000000000073</v>
      </c>
    </row>
    <row r="138" spans="1:11" s="13" customFormat="1" ht="18" customHeight="1">
      <c r="A138" s="5">
        <v>43266</v>
      </c>
      <c r="B138" s="6" t="s">
        <v>48</v>
      </c>
      <c r="C138" s="7">
        <v>8000</v>
      </c>
      <c r="D138" s="6" t="s">
        <v>12</v>
      </c>
      <c r="E138" s="8">
        <v>353.65</v>
      </c>
      <c r="F138" s="8">
        <v>349.25</v>
      </c>
      <c r="G138" s="8"/>
      <c r="H138" s="9">
        <f t="shared" si="208"/>
        <v>35199.999999999818</v>
      </c>
      <c r="I138" s="10"/>
      <c r="J138" s="11">
        <f t="shared" si="212"/>
        <v>4.3999999999999773</v>
      </c>
      <c r="K138" s="12">
        <f t="shared" si="210"/>
        <v>35199.999999999818</v>
      </c>
    </row>
    <row r="139" spans="1:11" s="13" customFormat="1" ht="18" customHeight="1">
      <c r="A139" s="5">
        <v>43259</v>
      </c>
      <c r="B139" s="6" t="s">
        <v>25</v>
      </c>
      <c r="C139" s="7">
        <v>5200</v>
      </c>
      <c r="D139" s="21" t="s">
        <v>14</v>
      </c>
      <c r="E139" s="8">
        <v>336.65</v>
      </c>
      <c r="F139" s="8">
        <v>340.85</v>
      </c>
      <c r="G139" s="8"/>
      <c r="H139" s="9">
        <f t="shared" si="208"/>
        <v>21840.000000000236</v>
      </c>
      <c r="I139" s="10"/>
      <c r="J139" s="11">
        <f t="shared" si="212"/>
        <v>4.2000000000000455</v>
      </c>
      <c r="K139" s="12">
        <f t="shared" si="210"/>
        <v>21840.000000000236</v>
      </c>
    </row>
    <row r="140" spans="1:11" s="13" customFormat="1" ht="18" customHeight="1">
      <c r="A140" s="5">
        <v>43258</v>
      </c>
      <c r="B140" s="21" t="s">
        <v>49</v>
      </c>
      <c r="C140" s="7">
        <v>32000</v>
      </c>
      <c r="D140" s="21" t="s">
        <v>14</v>
      </c>
      <c r="E140" s="8">
        <v>111.15</v>
      </c>
      <c r="F140" s="8">
        <v>109.95</v>
      </c>
      <c r="G140" s="8"/>
      <c r="H140" s="9">
        <f t="shared" si="208"/>
        <v>-38400.000000000087</v>
      </c>
      <c r="I140" s="10"/>
      <c r="J140" s="11">
        <f t="shared" si="212"/>
        <v>-1.2000000000000026</v>
      </c>
      <c r="K140" s="12">
        <f t="shared" si="210"/>
        <v>-38400.000000000087</v>
      </c>
    </row>
    <row r="141" spans="1:11" s="20" customFormat="1" ht="18" customHeight="1">
      <c r="A141" s="14">
        <v>43258</v>
      </c>
      <c r="B141" s="15" t="s">
        <v>13</v>
      </c>
      <c r="C141" s="16">
        <v>16000</v>
      </c>
      <c r="D141" s="15" t="s">
        <v>14</v>
      </c>
      <c r="E141" s="17">
        <v>121.75</v>
      </c>
      <c r="F141" s="17">
        <v>123.25</v>
      </c>
      <c r="G141" s="17">
        <v>125.15</v>
      </c>
      <c r="H141" s="9">
        <f t="shared" si="208"/>
        <v>24000</v>
      </c>
      <c r="I141" s="19">
        <f>(IF(D141="SHORT",IF(H141="",0,F141-G141),IF(H141="",0,G141-F141)))*C141</f>
        <v>30400.000000000091</v>
      </c>
      <c r="J141" s="11">
        <f t="shared" si="212"/>
        <v>3.4000000000000052</v>
      </c>
      <c r="K141" s="12">
        <f t="shared" si="210"/>
        <v>54400.000000000087</v>
      </c>
    </row>
    <row r="142" spans="1:11" s="20" customFormat="1" ht="18" customHeight="1">
      <c r="A142" s="14">
        <v>43257</v>
      </c>
      <c r="B142" s="15" t="s">
        <v>50</v>
      </c>
      <c r="C142" s="16">
        <v>2800</v>
      </c>
      <c r="D142" s="15" t="s">
        <v>14</v>
      </c>
      <c r="E142" s="17">
        <v>533</v>
      </c>
      <c r="F142" s="17">
        <v>539.6</v>
      </c>
      <c r="G142" s="17">
        <v>547.75</v>
      </c>
      <c r="H142" s="9">
        <f t="shared" si="208"/>
        <v>18480.000000000065</v>
      </c>
      <c r="I142" s="19">
        <f>(IF(D142="SHORT",IF(H142="",0,F142-G142),IF(H142="",0,G142-F142)))*C142</f>
        <v>22819.999999999935</v>
      </c>
      <c r="J142" s="11">
        <f t="shared" si="212"/>
        <v>14.75</v>
      </c>
      <c r="K142" s="12">
        <f t="shared" si="210"/>
        <v>41300</v>
      </c>
    </row>
    <row r="143" spans="1:11" s="20" customFormat="1" ht="18" customHeight="1">
      <c r="A143" s="14">
        <v>43256</v>
      </c>
      <c r="B143" s="15" t="s">
        <v>47</v>
      </c>
      <c r="C143" s="16">
        <v>12800</v>
      </c>
      <c r="D143" s="15" t="s">
        <v>12</v>
      </c>
      <c r="E143" s="17">
        <v>157.30000000000001</v>
      </c>
      <c r="F143" s="17">
        <v>155.30000000000001</v>
      </c>
      <c r="G143" s="17">
        <v>153</v>
      </c>
      <c r="H143" s="9">
        <f t="shared" si="208"/>
        <v>25600</v>
      </c>
      <c r="I143" s="19">
        <f>(IF(D143="SHORT",IF(H143="",0,F143-G143),IF(H143="",0,G143-F143)))*C143</f>
        <v>29440.000000000146</v>
      </c>
      <c r="J143" s="11">
        <f t="shared" si="212"/>
        <v>4.3000000000000114</v>
      </c>
      <c r="K143" s="12">
        <f t="shared" si="210"/>
        <v>55040.000000000146</v>
      </c>
    </row>
    <row r="144" spans="1:11" s="20" customFormat="1" ht="18" customHeight="1">
      <c r="A144" s="14">
        <v>43255</v>
      </c>
      <c r="B144" s="15" t="s">
        <v>30</v>
      </c>
      <c r="C144" s="16">
        <v>6000</v>
      </c>
      <c r="D144" s="15" t="s">
        <v>12</v>
      </c>
      <c r="E144" s="17">
        <v>138.65</v>
      </c>
      <c r="F144" s="17">
        <v>136.55000000000001</v>
      </c>
      <c r="G144" s="17">
        <v>134.15</v>
      </c>
      <c r="H144" s="9">
        <f t="shared" si="208"/>
        <v>12599.999999999965</v>
      </c>
      <c r="I144" s="19">
        <f>(IF(D144="SHORT",IF(H144="",0,F144-G144),IF(H144="",0,G144-F144)))*C144</f>
        <v>14400.000000000035</v>
      </c>
      <c r="J144" s="11">
        <f t="shared" si="212"/>
        <v>4.5</v>
      </c>
      <c r="K144" s="12">
        <f t="shared" si="210"/>
        <v>27000</v>
      </c>
    </row>
    <row r="145" spans="1:11" s="13" customFormat="1" ht="18" customHeight="1">
      <c r="A145" s="23">
        <v>43252</v>
      </c>
      <c r="B145" s="6" t="s">
        <v>51</v>
      </c>
      <c r="C145" s="7">
        <v>3000</v>
      </c>
      <c r="D145" s="6" t="s">
        <v>12</v>
      </c>
      <c r="E145" s="8">
        <v>906.5</v>
      </c>
      <c r="F145" s="8">
        <v>902.8</v>
      </c>
      <c r="G145" s="8"/>
      <c r="H145" s="9">
        <f t="shared" si="208"/>
        <v>11100.000000000136</v>
      </c>
      <c r="I145" s="10"/>
      <c r="J145" s="11">
        <f t="shared" si="212"/>
        <v>3.7000000000000455</v>
      </c>
      <c r="K145" s="12">
        <f t="shared" si="210"/>
        <v>11100.000000000136</v>
      </c>
    </row>
    <row r="146" spans="1:11" ht="21">
      <c r="A146" s="24"/>
      <c r="B146" s="25"/>
      <c r="C146" s="25"/>
      <c r="D146" s="25"/>
      <c r="E146" s="25"/>
      <c r="F146" s="40" t="s">
        <v>93</v>
      </c>
      <c r="G146" s="41"/>
      <c r="H146" s="41"/>
      <c r="I146" s="42"/>
      <c r="J146" s="43">
        <f>SUM(K127:K145)</f>
        <v>628440.00000000081</v>
      </c>
      <c r="K146" s="44"/>
    </row>
    <row r="147" spans="1:11" s="13" customFormat="1" ht="18" customHeight="1">
      <c r="A147" s="23">
        <v>43250</v>
      </c>
      <c r="B147" s="6" t="s">
        <v>52</v>
      </c>
      <c r="C147" s="7">
        <v>2000</v>
      </c>
      <c r="D147" s="6" t="s">
        <v>12</v>
      </c>
      <c r="E147" s="8">
        <v>991.7</v>
      </c>
      <c r="F147" s="8">
        <v>979.3</v>
      </c>
      <c r="G147" s="8"/>
      <c r="H147" s="9">
        <f t="shared" si="208"/>
        <v>24800.000000000182</v>
      </c>
      <c r="I147" s="10"/>
      <c r="J147" s="11">
        <f t="shared" ref="J147:J171" si="213">(H147+I147)/C147</f>
        <v>12.400000000000091</v>
      </c>
      <c r="K147" s="12">
        <f t="shared" si="210"/>
        <v>24800.000000000182</v>
      </c>
    </row>
    <row r="148" spans="1:11" s="13" customFormat="1" ht="18" customHeight="1">
      <c r="A148" s="23">
        <v>43249</v>
      </c>
      <c r="B148" s="6" t="s">
        <v>53</v>
      </c>
      <c r="C148" s="7">
        <v>2000</v>
      </c>
      <c r="D148" s="21" t="s">
        <v>14</v>
      </c>
      <c r="E148" s="8">
        <v>1547.4</v>
      </c>
      <c r="F148" s="8">
        <v>1531.15</v>
      </c>
      <c r="G148" s="8"/>
      <c r="H148" s="9">
        <f t="shared" si="208"/>
        <v>-32500</v>
      </c>
      <c r="I148" s="10"/>
      <c r="J148" s="11">
        <f t="shared" si="213"/>
        <v>-16.25</v>
      </c>
      <c r="K148" s="12">
        <f t="shared" si="210"/>
        <v>-32500</v>
      </c>
    </row>
    <row r="149" spans="1:11" s="20" customFormat="1" ht="18" customHeight="1">
      <c r="A149" s="14">
        <v>43248</v>
      </c>
      <c r="B149" s="15" t="s">
        <v>54</v>
      </c>
      <c r="C149" s="16">
        <v>3000</v>
      </c>
      <c r="D149" s="15" t="s">
        <v>14</v>
      </c>
      <c r="E149" s="17">
        <v>401.4</v>
      </c>
      <c r="F149" s="17">
        <v>406.4</v>
      </c>
      <c r="G149" s="17">
        <v>412.5</v>
      </c>
      <c r="H149" s="9">
        <f t="shared" si="208"/>
        <v>15000</v>
      </c>
      <c r="I149" s="19">
        <f>(IF(D149="SHORT",IF(H149="",0,F149-G149),IF(H149="",0,G149-F149)))*C149</f>
        <v>18300.000000000069</v>
      </c>
      <c r="J149" s="11">
        <f t="shared" si="213"/>
        <v>11.100000000000025</v>
      </c>
      <c r="K149" s="12">
        <f t="shared" si="210"/>
        <v>33300.000000000073</v>
      </c>
    </row>
    <row r="150" spans="1:11" s="13" customFormat="1" ht="18" customHeight="1">
      <c r="A150" s="5">
        <v>43245</v>
      </c>
      <c r="B150" s="6" t="s">
        <v>55</v>
      </c>
      <c r="C150" s="7">
        <v>10668</v>
      </c>
      <c r="D150" s="21" t="s">
        <v>14</v>
      </c>
      <c r="E150" s="8">
        <v>320</v>
      </c>
      <c r="F150" s="8">
        <v>323.95</v>
      </c>
      <c r="G150" s="8"/>
      <c r="H150" s="9">
        <f t="shared" si="208"/>
        <v>42138.599999999882</v>
      </c>
      <c r="I150" s="10"/>
      <c r="J150" s="11">
        <f t="shared" si="213"/>
        <v>3.9499999999999891</v>
      </c>
      <c r="K150" s="12">
        <f t="shared" si="210"/>
        <v>42138.599999999882</v>
      </c>
    </row>
    <row r="151" spans="1:11" s="20" customFormat="1" ht="18" customHeight="1">
      <c r="A151" s="14">
        <v>43244</v>
      </c>
      <c r="B151" s="15" t="s">
        <v>19</v>
      </c>
      <c r="C151" s="16">
        <v>4500</v>
      </c>
      <c r="D151" s="15" t="s">
        <v>12</v>
      </c>
      <c r="E151" s="17">
        <v>296</v>
      </c>
      <c r="F151" s="17">
        <v>292.3</v>
      </c>
      <c r="G151" s="17">
        <v>287.89999999999998</v>
      </c>
      <c r="H151" s="9">
        <f t="shared" si="208"/>
        <v>16649.999999999949</v>
      </c>
      <c r="I151" s="19">
        <f>(IF(D151="SHORT",IF(H151="",0,F151-G151),IF(H151="",0,G151-F151)))*C151</f>
        <v>19800.000000000153</v>
      </c>
      <c r="J151" s="11">
        <f t="shared" si="213"/>
        <v>8.1000000000000227</v>
      </c>
      <c r="K151" s="12">
        <f t="shared" si="210"/>
        <v>36450.000000000102</v>
      </c>
    </row>
    <row r="152" spans="1:11" s="13" customFormat="1" ht="18" customHeight="1">
      <c r="A152" s="5">
        <v>43243</v>
      </c>
      <c r="B152" s="6" t="s">
        <v>11</v>
      </c>
      <c r="C152" s="7">
        <v>16000</v>
      </c>
      <c r="D152" s="21" t="s">
        <v>14</v>
      </c>
      <c r="E152" s="8">
        <v>211.75</v>
      </c>
      <c r="F152" s="8">
        <v>212.25</v>
      </c>
      <c r="G152" s="8"/>
      <c r="H152" s="9">
        <f t="shared" si="208"/>
        <v>8000</v>
      </c>
      <c r="I152" s="10"/>
      <c r="J152" s="11">
        <f t="shared" si="213"/>
        <v>0.5</v>
      </c>
      <c r="K152" s="12">
        <f t="shared" si="210"/>
        <v>8000</v>
      </c>
    </row>
    <row r="153" spans="1:11" s="13" customFormat="1" ht="18" customHeight="1">
      <c r="A153" s="5">
        <v>43242</v>
      </c>
      <c r="B153" s="6" t="s">
        <v>56</v>
      </c>
      <c r="C153" s="7">
        <v>1000</v>
      </c>
      <c r="D153" s="21" t="s">
        <v>14</v>
      </c>
      <c r="E153" s="8">
        <v>1029.7</v>
      </c>
      <c r="F153" s="8">
        <v>1053.8</v>
      </c>
      <c r="G153" s="8"/>
      <c r="H153" s="9">
        <f t="shared" si="208"/>
        <v>24099.999999999909</v>
      </c>
      <c r="I153" s="10"/>
      <c r="J153" s="11">
        <f t="shared" si="213"/>
        <v>24.099999999999909</v>
      </c>
      <c r="K153" s="12">
        <f t="shared" si="210"/>
        <v>24099.999999999909</v>
      </c>
    </row>
    <row r="154" spans="1:11" s="13" customFormat="1" ht="18" customHeight="1">
      <c r="A154" s="5">
        <v>43241</v>
      </c>
      <c r="B154" s="6" t="s">
        <v>23</v>
      </c>
      <c r="C154" s="7">
        <v>2400</v>
      </c>
      <c r="D154" s="6" t="s">
        <v>12</v>
      </c>
      <c r="E154" s="8">
        <v>1028</v>
      </c>
      <c r="F154" s="8">
        <v>1015.15</v>
      </c>
      <c r="G154" s="8"/>
      <c r="H154" s="9">
        <f t="shared" si="208"/>
        <v>30840.000000000055</v>
      </c>
      <c r="I154" s="10"/>
      <c r="J154" s="11">
        <f t="shared" si="213"/>
        <v>12.850000000000023</v>
      </c>
      <c r="K154" s="12">
        <f t="shared" si="210"/>
        <v>30840.000000000055</v>
      </c>
    </row>
    <row r="155" spans="1:11" s="13" customFormat="1" ht="18" customHeight="1">
      <c r="A155" s="5">
        <v>43237</v>
      </c>
      <c r="B155" s="6" t="s">
        <v>57</v>
      </c>
      <c r="C155" s="7">
        <v>10668</v>
      </c>
      <c r="D155" s="6" t="s">
        <v>14</v>
      </c>
      <c r="E155" s="8">
        <v>336.5</v>
      </c>
      <c r="F155" s="8">
        <v>340.7</v>
      </c>
      <c r="G155" s="8"/>
      <c r="H155" s="9">
        <f t="shared" si="208"/>
        <v>44805.599999999882</v>
      </c>
      <c r="I155" s="10"/>
      <c r="J155" s="11">
        <f t="shared" si="213"/>
        <v>4.1999999999999886</v>
      </c>
      <c r="K155" s="12">
        <f t="shared" si="210"/>
        <v>44805.599999999882</v>
      </c>
    </row>
    <row r="156" spans="1:11" s="13" customFormat="1" ht="18" customHeight="1">
      <c r="A156" s="5">
        <v>43236</v>
      </c>
      <c r="B156" s="6" t="s">
        <v>24</v>
      </c>
      <c r="C156" s="7">
        <v>7200</v>
      </c>
      <c r="D156" s="6" t="s">
        <v>12</v>
      </c>
      <c r="E156" s="8">
        <v>399.3</v>
      </c>
      <c r="F156" s="8">
        <v>400.95</v>
      </c>
      <c r="G156" s="8"/>
      <c r="H156" s="9">
        <f t="shared" si="208"/>
        <v>-11879.999999999836</v>
      </c>
      <c r="I156" s="10"/>
      <c r="J156" s="11">
        <f t="shared" si="213"/>
        <v>-1.6499999999999773</v>
      </c>
      <c r="K156" s="12">
        <f t="shared" si="210"/>
        <v>-11879.999999999836</v>
      </c>
    </row>
    <row r="157" spans="1:11" s="20" customFormat="1" ht="18" customHeight="1">
      <c r="A157" s="14">
        <v>43235</v>
      </c>
      <c r="B157" s="15" t="s">
        <v>20</v>
      </c>
      <c r="C157" s="16">
        <v>6300</v>
      </c>
      <c r="D157" s="15" t="s">
        <v>14</v>
      </c>
      <c r="E157" s="17">
        <v>319.39999999999998</v>
      </c>
      <c r="F157" s="17">
        <v>323.2</v>
      </c>
      <c r="G157" s="17">
        <v>328.1</v>
      </c>
      <c r="H157" s="9">
        <f t="shared" si="208"/>
        <v>23940.000000000073</v>
      </c>
      <c r="I157" s="19">
        <f>(IF(D157="SHORT",IF(H157="",0,F157-G157),IF(H157="",0,G157-F157)))*C157</f>
        <v>30870.000000000215</v>
      </c>
      <c r="J157" s="11">
        <f t="shared" si="213"/>
        <v>8.7000000000000455</v>
      </c>
      <c r="K157" s="12">
        <f t="shared" si="210"/>
        <v>54810.000000000291</v>
      </c>
    </row>
    <row r="158" spans="1:11" s="13" customFormat="1" ht="18" customHeight="1">
      <c r="A158" s="5">
        <v>43234</v>
      </c>
      <c r="B158" s="6" t="s">
        <v>58</v>
      </c>
      <c r="C158" s="7">
        <v>2800</v>
      </c>
      <c r="D158" s="6" t="s">
        <v>12</v>
      </c>
      <c r="E158" s="8">
        <v>868.65</v>
      </c>
      <c r="F158" s="8">
        <v>865.5</v>
      </c>
      <c r="G158" s="8"/>
      <c r="H158" s="9">
        <f t="shared" si="208"/>
        <v>8819.9999999999363</v>
      </c>
      <c r="I158" s="10"/>
      <c r="J158" s="11">
        <f t="shared" si="213"/>
        <v>3.1499999999999773</v>
      </c>
      <c r="K158" s="12">
        <f t="shared" si="210"/>
        <v>8819.9999999999363</v>
      </c>
    </row>
    <row r="159" spans="1:11" s="13" customFormat="1" ht="18" customHeight="1">
      <c r="A159" s="5">
        <v>43231</v>
      </c>
      <c r="B159" s="6" t="s">
        <v>59</v>
      </c>
      <c r="C159" s="7">
        <v>2000</v>
      </c>
      <c r="D159" s="6" t="s">
        <v>14</v>
      </c>
      <c r="E159" s="8">
        <v>1154.75</v>
      </c>
      <c r="F159" s="8">
        <v>1168.5999999999999</v>
      </c>
      <c r="G159" s="8"/>
      <c r="H159" s="9">
        <f t="shared" si="208"/>
        <v>27699.999999999818</v>
      </c>
      <c r="I159" s="10"/>
      <c r="J159" s="11">
        <f t="shared" si="213"/>
        <v>13.849999999999909</v>
      </c>
      <c r="K159" s="12">
        <f t="shared" si="210"/>
        <v>27699.999999999818</v>
      </c>
    </row>
    <row r="160" spans="1:11" s="13" customFormat="1" ht="18" customHeight="1">
      <c r="A160" s="5">
        <v>43230</v>
      </c>
      <c r="B160" s="6" t="s">
        <v>43</v>
      </c>
      <c r="C160" s="7">
        <v>5200</v>
      </c>
      <c r="D160" s="6" t="s">
        <v>12</v>
      </c>
      <c r="E160" s="8">
        <v>453.75</v>
      </c>
      <c r="F160" s="8">
        <v>451.5</v>
      </c>
      <c r="G160" s="8"/>
      <c r="H160" s="9">
        <f t="shared" si="208"/>
        <v>11700</v>
      </c>
      <c r="I160" s="10"/>
      <c r="J160" s="11">
        <f t="shared" si="213"/>
        <v>2.25</v>
      </c>
      <c r="K160" s="12">
        <f t="shared" si="210"/>
        <v>11700</v>
      </c>
    </row>
    <row r="161" spans="1:11" s="13" customFormat="1" ht="18" customHeight="1">
      <c r="A161" s="5">
        <v>43230</v>
      </c>
      <c r="B161" s="6" t="s">
        <v>60</v>
      </c>
      <c r="C161" s="7">
        <v>14000</v>
      </c>
      <c r="D161" s="6" t="s">
        <v>14</v>
      </c>
      <c r="E161" s="8">
        <v>164</v>
      </c>
      <c r="F161" s="8">
        <v>162.94999999999999</v>
      </c>
      <c r="G161" s="8"/>
      <c r="H161" s="9">
        <f t="shared" ref="H161:H224" si="214">(IF(D161="SHORT",E161-F161,IF(D161="LONG",F161-E161)))*C161</f>
        <v>-14700.00000000016</v>
      </c>
      <c r="I161" s="10"/>
      <c r="J161" s="11">
        <f t="shared" si="213"/>
        <v>-1.0500000000000114</v>
      </c>
      <c r="K161" s="12">
        <f t="shared" ref="K161:K224" si="215">SUM(H161:I161)</f>
        <v>-14700.00000000016</v>
      </c>
    </row>
    <row r="162" spans="1:11" s="13" customFormat="1" ht="18" customHeight="1">
      <c r="A162" s="5">
        <v>43229</v>
      </c>
      <c r="B162" s="6" t="s">
        <v>61</v>
      </c>
      <c r="C162" s="7">
        <v>18000</v>
      </c>
      <c r="D162" s="6" t="s">
        <v>14</v>
      </c>
      <c r="E162" s="8">
        <v>85.55</v>
      </c>
      <c r="F162" s="8">
        <v>84.65</v>
      </c>
      <c r="G162" s="8"/>
      <c r="H162" s="9">
        <f t="shared" si="214"/>
        <v>-16199.999999999847</v>
      </c>
      <c r="I162" s="10"/>
      <c r="J162" s="11">
        <f t="shared" si="213"/>
        <v>-0.89999999999999147</v>
      </c>
      <c r="K162" s="12">
        <f t="shared" si="215"/>
        <v>-16199.999999999847</v>
      </c>
    </row>
    <row r="163" spans="1:11" s="13" customFormat="1" ht="18" customHeight="1">
      <c r="A163" s="5">
        <v>43229</v>
      </c>
      <c r="B163" s="6" t="s">
        <v>62</v>
      </c>
      <c r="C163" s="7">
        <v>2400</v>
      </c>
      <c r="D163" s="6" t="s">
        <v>14</v>
      </c>
      <c r="E163" s="8">
        <v>1499.8</v>
      </c>
      <c r="F163" s="8">
        <v>1513.95</v>
      </c>
      <c r="G163" s="8"/>
      <c r="H163" s="9">
        <f t="shared" si="214"/>
        <v>33960.000000000218</v>
      </c>
      <c r="I163" s="10"/>
      <c r="J163" s="11">
        <f t="shared" si="213"/>
        <v>14.150000000000091</v>
      </c>
      <c r="K163" s="12">
        <f t="shared" si="215"/>
        <v>33960.000000000218</v>
      </c>
    </row>
    <row r="164" spans="1:11" s="13" customFormat="1" ht="18" customHeight="1">
      <c r="A164" s="5">
        <v>43228</v>
      </c>
      <c r="B164" s="6" t="s">
        <v>30</v>
      </c>
      <c r="C164" s="7">
        <v>6000</v>
      </c>
      <c r="D164" s="6" t="s">
        <v>14</v>
      </c>
      <c r="E164" s="8">
        <v>209.6</v>
      </c>
      <c r="F164" s="8">
        <v>219.8</v>
      </c>
      <c r="G164" s="8"/>
      <c r="H164" s="9">
        <f t="shared" si="214"/>
        <v>61200.000000000102</v>
      </c>
      <c r="I164" s="10"/>
      <c r="J164" s="11">
        <f t="shared" si="213"/>
        <v>10.200000000000017</v>
      </c>
      <c r="K164" s="12">
        <f t="shared" si="215"/>
        <v>61200.000000000102</v>
      </c>
    </row>
    <row r="165" spans="1:11" s="13" customFormat="1" ht="18" customHeight="1">
      <c r="A165" s="5">
        <v>43228</v>
      </c>
      <c r="B165" s="6" t="s">
        <v>63</v>
      </c>
      <c r="C165" s="7">
        <v>3000</v>
      </c>
      <c r="D165" s="6" t="s">
        <v>12</v>
      </c>
      <c r="E165" s="8">
        <v>624.95000000000005</v>
      </c>
      <c r="F165" s="8">
        <v>631.20000000000005</v>
      </c>
      <c r="G165" s="8"/>
      <c r="H165" s="9">
        <f t="shared" si="214"/>
        <v>-18750</v>
      </c>
      <c r="I165" s="10"/>
      <c r="J165" s="11">
        <f t="shared" si="213"/>
        <v>-6.25</v>
      </c>
      <c r="K165" s="12">
        <f t="shared" si="215"/>
        <v>-18750</v>
      </c>
    </row>
    <row r="166" spans="1:11" s="13" customFormat="1" ht="18" customHeight="1">
      <c r="A166" s="5">
        <v>43227</v>
      </c>
      <c r="B166" s="6" t="s">
        <v>64</v>
      </c>
      <c r="C166" s="7">
        <v>2400</v>
      </c>
      <c r="D166" s="6" t="s">
        <v>14</v>
      </c>
      <c r="E166" s="8">
        <v>1601.6</v>
      </c>
      <c r="F166" s="8">
        <v>1585.25</v>
      </c>
      <c r="G166" s="8"/>
      <c r="H166" s="9">
        <f t="shared" si="214"/>
        <v>-39239.999999999782</v>
      </c>
      <c r="I166" s="10"/>
      <c r="J166" s="11">
        <f t="shared" si="213"/>
        <v>-16.349999999999909</v>
      </c>
      <c r="K166" s="12">
        <f t="shared" si="215"/>
        <v>-39239.999999999782</v>
      </c>
    </row>
    <row r="167" spans="1:11" s="13" customFormat="1" ht="18" customHeight="1">
      <c r="A167" s="5">
        <v>43227</v>
      </c>
      <c r="B167" s="6" t="s">
        <v>65</v>
      </c>
      <c r="C167" s="7">
        <v>6400</v>
      </c>
      <c r="D167" s="6" t="s">
        <v>14</v>
      </c>
      <c r="E167" s="8">
        <v>399.2</v>
      </c>
      <c r="F167" s="8">
        <v>395.1</v>
      </c>
      <c r="G167" s="8"/>
      <c r="H167" s="9">
        <f t="shared" si="214"/>
        <v>-26239.999999999782</v>
      </c>
      <c r="I167" s="10"/>
      <c r="J167" s="11">
        <f t="shared" si="213"/>
        <v>-4.0999999999999659</v>
      </c>
      <c r="K167" s="12">
        <f t="shared" si="215"/>
        <v>-26239.999999999782</v>
      </c>
    </row>
    <row r="168" spans="1:11" s="13" customFormat="1" ht="18" customHeight="1">
      <c r="A168" s="5">
        <v>43224</v>
      </c>
      <c r="B168" s="6" t="s">
        <v>47</v>
      </c>
      <c r="C168" s="7">
        <v>12800</v>
      </c>
      <c r="D168" s="6" t="s">
        <v>14</v>
      </c>
      <c r="E168" s="8">
        <v>171.15</v>
      </c>
      <c r="F168" s="8">
        <v>169.45</v>
      </c>
      <c r="G168" s="8"/>
      <c r="H168" s="9">
        <f t="shared" si="214"/>
        <v>-21760.000000000218</v>
      </c>
      <c r="I168" s="10"/>
      <c r="J168" s="11">
        <f t="shared" si="213"/>
        <v>-1.7000000000000171</v>
      </c>
      <c r="K168" s="12">
        <f t="shared" si="215"/>
        <v>-21760.000000000218</v>
      </c>
    </row>
    <row r="169" spans="1:11" s="13" customFormat="1" ht="18" customHeight="1">
      <c r="A169" s="5">
        <v>43224</v>
      </c>
      <c r="B169" s="6" t="s">
        <v>66</v>
      </c>
      <c r="C169" s="7">
        <v>3000</v>
      </c>
      <c r="D169" s="6" t="s">
        <v>12</v>
      </c>
      <c r="E169" s="8">
        <v>773.75</v>
      </c>
      <c r="F169" s="8">
        <v>764.1</v>
      </c>
      <c r="G169" s="8"/>
      <c r="H169" s="9">
        <f t="shared" si="214"/>
        <v>28949.999999999931</v>
      </c>
      <c r="I169" s="10"/>
      <c r="J169" s="11">
        <f t="shared" si="213"/>
        <v>9.6499999999999773</v>
      </c>
      <c r="K169" s="12">
        <f t="shared" si="215"/>
        <v>28949.999999999931</v>
      </c>
    </row>
    <row r="170" spans="1:11" s="13" customFormat="1" ht="18" customHeight="1">
      <c r="A170" s="5">
        <v>43223</v>
      </c>
      <c r="B170" s="6" t="s">
        <v>67</v>
      </c>
      <c r="C170" s="7">
        <v>4500</v>
      </c>
      <c r="D170" s="6" t="s">
        <v>12</v>
      </c>
      <c r="E170" s="8">
        <v>641.20000000000005</v>
      </c>
      <c r="F170" s="8">
        <v>633.5</v>
      </c>
      <c r="G170" s="8"/>
      <c r="H170" s="9">
        <f t="shared" si="214"/>
        <v>34650.000000000204</v>
      </c>
      <c r="I170" s="10"/>
      <c r="J170" s="11">
        <f t="shared" si="213"/>
        <v>7.7000000000000455</v>
      </c>
      <c r="K170" s="12">
        <f t="shared" si="215"/>
        <v>34650.000000000204</v>
      </c>
    </row>
    <row r="171" spans="1:11" s="20" customFormat="1" ht="18" customHeight="1">
      <c r="A171" s="14">
        <v>43222</v>
      </c>
      <c r="B171" s="15" t="s">
        <v>20</v>
      </c>
      <c r="C171" s="16">
        <v>6300</v>
      </c>
      <c r="D171" s="15" t="s">
        <v>12</v>
      </c>
      <c r="E171" s="17">
        <v>305.75</v>
      </c>
      <c r="F171" s="17">
        <v>301.95</v>
      </c>
      <c r="G171" s="17">
        <v>297.5</v>
      </c>
      <c r="H171" s="9">
        <f t="shared" si="214"/>
        <v>23940.000000000073</v>
      </c>
      <c r="I171" s="19">
        <f>(IF(D171="SHORT",IF(H171="",0,F171-G171),IF(H171="",0,G171-F171)))*C171</f>
        <v>28034.999999999927</v>
      </c>
      <c r="J171" s="11">
        <f t="shared" si="213"/>
        <v>8.25</v>
      </c>
      <c r="K171" s="12">
        <f t="shared" si="215"/>
        <v>51975</v>
      </c>
    </row>
    <row r="172" spans="1:11" ht="21">
      <c r="A172" s="24"/>
      <c r="B172" s="25"/>
      <c r="C172" s="25"/>
      <c r="D172" s="25"/>
      <c r="E172" s="25"/>
      <c r="F172" s="40" t="s">
        <v>93</v>
      </c>
      <c r="G172" s="41"/>
      <c r="H172" s="41"/>
      <c r="I172" s="42"/>
      <c r="J172" s="43">
        <f>SUM(K147:K171)</f>
        <v>376929.200000001</v>
      </c>
      <c r="K172" s="44"/>
    </row>
    <row r="173" spans="1:11" s="13" customFormat="1" ht="18" customHeight="1">
      <c r="A173" s="5">
        <v>43220</v>
      </c>
      <c r="B173" s="6" t="s">
        <v>68</v>
      </c>
      <c r="C173" s="7">
        <v>8000</v>
      </c>
      <c r="D173" s="6" t="s">
        <v>14</v>
      </c>
      <c r="E173" s="8">
        <v>420.5</v>
      </c>
      <c r="F173" s="8">
        <v>425.5</v>
      </c>
      <c r="G173" s="8"/>
      <c r="H173" s="9">
        <f t="shared" si="214"/>
        <v>40000</v>
      </c>
      <c r="I173" s="10"/>
      <c r="J173" s="11">
        <f t="shared" ref="J173:J196" si="216">(H173+I173)/C173</f>
        <v>5</v>
      </c>
      <c r="K173" s="12">
        <f t="shared" si="215"/>
        <v>40000</v>
      </c>
    </row>
    <row r="174" spans="1:11" s="13" customFormat="1" ht="18" customHeight="1">
      <c r="A174" s="5">
        <v>43220</v>
      </c>
      <c r="B174" s="6" t="s">
        <v>19</v>
      </c>
      <c r="C174" s="7">
        <v>3000</v>
      </c>
      <c r="D174" s="6" t="s">
        <v>14</v>
      </c>
      <c r="E174" s="8">
        <v>341.8</v>
      </c>
      <c r="F174" s="8">
        <v>343.5</v>
      </c>
      <c r="G174" s="8"/>
      <c r="H174" s="9">
        <f t="shared" si="214"/>
        <v>5099.9999999999654</v>
      </c>
      <c r="I174" s="10"/>
      <c r="J174" s="11">
        <f t="shared" si="216"/>
        <v>1.6999999999999884</v>
      </c>
      <c r="K174" s="12">
        <f t="shared" si="215"/>
        <v>5099.9999999999654</v>
      </c>
    </row>
    <row r="175" spans="1:11" s="13" customFormat="1" ht="18" customHeight="1">
      <c r="A175" s="5">
        <v>43217</v>
      </c>
      <c r="B175" s="6" t="s">
        <v>69</v>
      </c>
      <c r="C175" s="7">
        <v>11200</v>
      </c>
      <c r="D175" s="6" t="s">
        <v>14</v>
      </c>
      <c r="E175" s="8">
        <v>195.35</v>
      </c>
      <c r="F175" s="8">
        <v>197.5</v>
      </c>
      <c r="G175" s="8"/>
      <c r="H175" s="9">
        <f t="shared" si="214"/>
        <v>24080.000000000065</v>
      </c>
      <c r="I175" s="10"/>
      <c r="J175" s="11">
        <f t="shared" si="216"/>
        <v>2.1500000000000057</v>
      </c>
      <c r="K175" s="12">
        <f t="shared" si="215"/>
        <v>24080.000000000065</v>
      </c>
    </row>
    <row r="176" spans="1:11" s="13" customFormat="1" ht="18" customHeight="1">
      <c r="A176" s="5">
        <v>43216</v>
      </c>
      <c r="B176" s="6" t="s">
        <v>33</v>
      </c>
      <c r="C176" s="7">
        <v>5000</v>
      </c>
      <c r="D176" s="6" t="s">
        <v>14</v>
      </c>
      <c r="E176" s="8">
        <v>186.2</v>
      </c>
      <c r="F176" s="8">
        <v>188.45</v>
      </c>
      <c r="G176" s="8"/>
      <c r="H176" s="9">
        <f t="shared" si="214"/>
        <v>11250</v>
      </c>
      <c r="I176" s="10"/>
      <c r="J176" s="11">
        <f t="shared" si="216"/>
        <v>2.25</v>
      </c>
      <c r="K176" s="12">
        <f t="shared" si="215"/>
        <v>11250</v>
      </c>
    </row>
    <row r="177" spans="1:11" s="13" customFormat="1" ht="18" customHeight="1">
      <c r="A177" s="5">
        <v>43214</v>
      </c>
      <c r="B177" s="6" t="s">
        <v>46</v>
      </c>
      <c r="C177" s="7">
        <v>2400</v>
      </c>
      <c r="D177" s="6" t="s">
        <v>12</v>
      </c>
      <c r="E177" s="8">
        <v>651.5</v>
      </c>
      <c r="F177" s="8">
        <v>643.70000000000005</v>
      </c>
      <c r="G177" s="8"/>
      <c r="H177" s="9">
        <f t="shared" si="214"/>
        <v>18719.999999999891</v>
      </c>
      <c r="I177" s="10"/>
      <c r="J177" s="11">
        <f t="shared" si="216"/>
        <v>7.7999999999999545</v>
      </c>
      <c r="K177" s="12">
        <f t="shared" si="215"/>
        <v>18719.999999999891</v>
      </c>
    </row>
    <row r="178" spans="1:11" s="13" customFormat="1" ht="18" customHeight="1">
      <c r="A178" s="5">
        <v>43214</v>
      </c>
      <c r="B178" s="6" t="s">
        <v>70</v>
      </c>
      <c r="C178" s="7">
        <v>7000</v>
      </c>
      <c r="D178" s="6" t="s">
        <v>14</v>
      </c>
      <c r="E178" s="8">
        <v>298</v>
      </c>
      <c r="F178" s="8">
        <v>294.85000000000002</v>
      </c>
      <c r="G178" s="8"/>
      <c r="H178" s="9">
        <f t="shared" si="214"/>
        <v>-22049.99999999984</v>
      </c>
      <c r="I178" s="10"/>
      <c r="J178" s="11">
        <f t="shared" si="216"/>
        <v>-3.1499999999999773</v>
      </c>
      <c r="K178" s="12">
        <f t="shared" si="215"/>
        <v>-22049.99999999984</v>
      </c>
    </row>
    <row r="179" spans="1:11" s="20" customFormat="1" ht="18" customHeight="1">
      <c r="A179" s="14">
        <v>43213</v>
      </c>
      <c r="B179" s="15" t="s">
        <v>71</v>
      </c>
      <c r="C179" s="16">
        <v>1600</v>
      </c>
      <c r="D179" s="15" t="s">
        <v>14</v>
      </c>
      <c r="E179" s="17">
        <v>1195</v>
      </c>
      <c r="F179" s="17">
        <v>1209.95</v>
      </c>
      <c r="G179" s="17">
        <v>1228.25</v>
      </c>
      <c r="H179" s="9">
        <f t="shared" si="214"/>
        <v>23920.000000000073</v>
      </c>
      <c r="I179" s="19">
        <f>(IF(D179="SHORT",IF(H179="",0,F179-G179),IF(H179="",0,G179-F179)))*C179</f>
        <v>29279.999999999927</v>
      </c>
      <c r="J179" s="11">
        <f t="shared" si="216"/>
        <v>33.25</v>
      </c>
      <c r="K179" s="12">
        <f t="shared" si="215"/>
        <v>53200</v>
      </c>
    </row>
    <row r="180" spans="1:11" s="13" customFormat="1" ht="18" customHeight="1">
      <c r="A180" s="5">
        <v>43210</v>
      </c>
      <c r="B180" s="6" t="s">
        <v>72</v>
      </c>
      <c r="C180" s="7">
        <v>6000</v>
      </c>
      <c r="D180" s="6" t="s">
        <v>12</v>
      </c>
      <c r="E180" s="8">
        <v>327.64999999999998</v>
      </c>
      <c r="F180" s="8">
        <v>326</v>
      </c>
      <c r="G180" s="8"/>
      <c r="H180" s="9">
        <f t="shared" si="214"/>
        <v>9899.9999999998636</v>
      </c>
      <c r="I180" s="10"/>
      <c r="J180" s="11">
        <f t="shared" si="216"/>
        <v>1.6499999999999773</v>
      </c>
      <c r="K180" s="12">
        <f t="shared" si="215"/>
        <v>9899.9999999998636</v>
      </c>
    </row>
    <row r="181" spans="1:11" s="13" customFormat="1" ht="18" customHeight="1">
      <c r="A181" s="5">
        <v>43210</v>
      </c>
      <c r="B181" s="6" t="s">
        <v>73</v>
      </c>
      <c r="C181" s="7">
        <v>6300</v>
      </c>
      <c r="D181" s="6" t="s">
        <v>14</v>
      </c>
      <c r="E181" s="8">
        <v>304.3</v>
      </c>
      <c r="F181" s="8">
        <v>301.10000000000002</v>
      </c>
      <c r="G181" s="8"/>
      <c r="H181" s="9">
        <f t="shared" si="214"/>
        <v>-20159.999999999927</v>
      </c>
      <c r="I181" s="10"/>
      <c r="J181" s="11">
        <f t="shared" si="216"/>
        <v>-3.1999999999999886</v>
      </c>
      <c r="K181" s="12">
        <f t="shared" si="215"/>
        <v>-20159.999999999927</v>
      </c>
    </row>
    <row r="182" spans="1:11" s="13" customFormat="1" ht="18" customHeight="1">
      <c r="A182" s="5">
        <v>43209</v>
      </c>
      <c r="B182" s="6" t="s">
        <v>74</v>
      </c>
      <c r="C182" s="7">
        <v>15000</v>
      </c>
      <c r="D182" s="6" t="s">
        <v>14</v>
      </c>
      <c r="E182" s="8">
        <v>215</v>
      </c>
      <c r="F182" s="8">
        <v>216.25</v>
      </c>
      <c r="G182" s="8"/>
      <c r="H182" s="9">
        <f t="shared" si="214"/>
        <v>18750</v>
      </c>
      <c r="I182" s="10"/>
      <c r="J182" s="11">
        <f t="shared" si="216"/>
        <v>1.25</v>
      </c>
      <c r="K182" s="12">
        <f t="shared" si="215"/>
        <v>18750</v>
      </c>
    </row>
    <row r="183" spans="1:11" s="13" customFormat="1" ht="18" customHeight="1">
      <c r="A183" s="5">
        <v>43208</v>
      </c>
      <c r="B183" s="6" t="s">
        <v>75</v>
      </c>
      <c r="C183" s="7">
        <v>4244</v>
      </c>
      <c r="D183" s="6" t="s">
        <v>14</v>
      </c>
      <c r="E183" s="8">
        <v>598.6</v>
      </c>
      <c r="F183" s="8">
        <v>603.25</v>
      </c>
      <c r="G183" s="8"/>
      <c r="H183" s="9">
        <f t="shared" si="214"/>
        <v>19734.599999999904</v>
      </c>
      <c r="I183" s="10"/>
      <c r="J183" s="11">
        <f t="shared" si="216"/>
        <v>4.6499999999999773</v>
      </c>
      <c r="K183" s="12">
        <f t="shared" si="215"/>
        <v>19734.599999999904</v>
      </c>
    </row>
    <row r="184" spans="1:11" s="13" customFormat="1" ht="18" customHeight="1">
      <c r="A184" s="5">
        <v>43207</v>
      </c>
      <c r="B184" s="6" t="s">
        <v>38</v>
      </c>
      <c r="C184" s="7">
        <v>12000</v>
      </c>
      <c r="D184" s="6" t="s">
        <v>12</v>
      </c>
      <c r="E184" s="8">
        <v>98.95</v>
      </c>
      <c r="F184" s="8">
        <v>98</v>
      </c>
      <c r="G184" s="8"/>
      <c r="H184" s="9">
        <f t="shared" si="214"/>
        <v>11400.000000000035</v>
      </c>
      <c r="I184" s="10"/>
      <c r="J184" s="11">
        <f t="shared" si="216"/>
        <v>0.95000000000000284</v>
      </c>
      <c r="K184" s="12">
        <f t="shared" si="215"/>
        <v>11400.000000000035</v>
      </c>
    </row>
    <row r="185" spans="1:11" s="13" customFormat="1" ht="18" customHeight="1">
      <c r="A185" s="5">
        <v>43207</v>
      </c>
      <c r="B185" s="6" t="s">
        <v>33</v>
      </c>
      <c r="C185" s="7">
        <v>10000</v>
      </c>
      <c r="D185" s="6" t="s">
        <v>14</v>
      </c>
      <c r="E185" s="8">
        <v>194.95</v>
      </c>
      <c r="F185" s="8">
        <v>192.95</v>
      </c>
      <c r="G185" s="8"/>
      <c r="H185" s="9">
        <f t="shared" si="214"/>
        <v>-20000</v>
      </c>
      <c r="I185" s="10"/>
      <c r="J185" s="11">
        <f t="shared" si="216"/>
        <v>-2</v>
      </c>
      <c r="K185" s="12">
        <f t="shared" si="215"/>
        <v>-20000</v>
      </c>
    </row>
    <row r="186" spans="1:11" s="13" customFormat="1" ht="18" customHeight="1">
      <c r="A186" s="5">
        <v>43206</v>
      </c>
      <c r="B186" s="6" t="s">
        <v>50</v>
      </c>
      <c r="C186" s="7">
        <v>5600</v>
      </c>
      <c r="D186" s="6" t="s">
        <v>14</v>
      </c>
      <c r="E186" s="8">
        <v>450</v>
      </c>
      <c r="F186" s="8">
        <v>455.6</v>
      </c>
      <c r="G186" s="8"/>
      <c r="H186" s="9">
        <f t="shared" si="214"/>
        <v>31360.000000000127</v>
      </c>
      <c r="I186" s="10"/>
      <c r="J186" s="11">
        <f t="shared" si="216"/>
        <v>5.6000000000000227</v>
      </c>
      <c r="K186" s="12">
        <f t="shared" si="215"/>
        <v>31360.000000000127</v>
      </c>
    </row>
    <row r="187" spans="1:11" s="13" customFormat="1" ht="18" customHeight="1">
      <c r="A187" s="5">
        <v>43203</v>
      </c>
      <c r="B187" s="6" t="s">
        <v>76</v>
      </c>
      <c r="C187" s="7">
        <v>22500</v>
      </c>
      <c r="D187" s="6" t="s">
        <v>14</v>
      </c>
      <c r="E187" s="8">
        <v>228.2</v>
      </c>
      <c r="F187" s="8">
        <v>231</v>
      </c>
      <c r="G187" s="8"/>
      <c r="H187" s="9">
        <f t="shared" si="214"/>
        <v>63000.000000000255</v>
      </c>
      <c r="I187" s="10"/>
      <c r="J187" s="11">
        <f t="shared" si="216"/>
        <v>2.8000000000000114</v>
      </c>
      <c r="K187" s="12">
        <f t="shared" si="215"/>
        <v>63000.000000000255</v>
      </c>
    </row>
    <row r="188" spans="1:11" s="13" customFormat="1" ht="18" customHeight="1">
      <c r="A188" s="5">
        <v>43202</v>
      </c>
      <c r="B188" s="6" t="s">
        <v>77</v>
      </c>
      <c r="C188" s="7">
        <v>4000</v>
      </c>
      <c r="D188" s="6" t="s">
        <v>14</v>
      </c>
      <c r="E188" s="8">
        <v>928.75</v>
      </c>
      <c r="F188" s="8">
        <v>939.9</v>
      </c>
      <c r="G188" s="8"/>
      <c r="H188" s="9">
        <f t="shared" si="214"/>
        <v>44599.999999999913</v>
      </c>
      <c r="I188" s="10"/>
      <c r="J188" s="11">
        <f t="shared" si="216"/>
        <v>11.149999999999979</v>
      </c>
      <c r="K188" s="12">
        <f t="shared" si="215"/>
        <v>44599.999999999913</v>
      </c>
    </row>
    <row r="189" spans="1:11" s="13" customFormat="1" ht="18" customHeight="1">
      <c r="A189" s="5">
        <v>43201</v>
      </c>
      <c r="B189" s="6" t="s">
        <v>78</v>
      </c>
      <c r="C189" s="7">
        <v>3200</v>
      </c>
      <c r="D189" s="6" t="s">
        <v>12</v>
      </c>
      <c r="E189" s="8">
        <v>1125</v>
      </c>
      <c r="F189" s="8">
        <v>1115</v>
      </c>
      <c r="G189" s="8"/>
      <c r="H189" s="9">
        <f t="shared" si="214"/>
        <v>32000</v>
      </c>
      <c r="I189" s="10"/>
      <c r="J189" s="11">
        <f t="shared" si="216"/>
        <v>10</v>
      </c>
      <c r="K189" s="12">
        <f t="shared" si="215"/>
        <v>32000</v>
      </c>
    </row>
    <row r="190" spans="1:11" s="13" customFormat="1" ht="18" customHeight="1">
      <c r="A190" s="5">
        <v>43200</v>
      </c>
      <c r="B190" s="6" t="s">
        <v>67</v>
      </c>
      <c r="C190" s="7">
        <v>7500</v>
      </c>
      <c r="D190" s="6" t="s">
        <v>12</v>
      </c>
      <c r="E190" s="8">
        <v>534.95000000000005</v>
      </c>
      <c r="F190" s="8">
        <v>540.6</v>
      </c>
      <c r="G190" s="8"/>
      <c r="H190" s="9">
        <f t="shared" si="214"/>
        <v>-42374.999999999833</v>
      </c>
      <c r="I190" s="10"/>
      <c r="J190" s="11">
        <f t="shared" si="216"/>
        <v>-5.6499999999999773</v>
      </c>
      <c r="K190" s="12">
        <f t="shared" si="215"/>
        <v>-42374.999999999833</v>
      </c>
    </row>
    <row r="191" spans="1:11" s="13" customFormat="1" ht="18" customHeight="1">
      <c r="A191" s="5">
        <v>43199</v>
      </c>
      <c r="B191" s="6" t="s">
        <v>79</v>
      </c>
      <c r="C191" s="7">
        <v>12000</v>
      </c>
      <c r="D191" s="6" t="s">
        <v>14</v>
      </c>
      <c r="E191" s="8">
        <v>177.5</v>
      </c>
      <c r="F191" s="8">
        <v>179.7</v>
      </c>
      <c r="G191" s="8"/>
      <c r="H191" s="9">
        <f t="shared" si="214"/>
        <v>26399.999999999862</v>
      </c>
      <c r="I191" s="10"/>
      <c r="J191" s="11">
        <f t="shared" si="216"/>
        <v>2.1999999999999886</v>
      </c>
      <c r="K191" s="12">
        <f t="shared" si="215"/>
        <v>26399.999999999862</v>
      </c>
    </row>
    <row r="192" spans="1:11" s="13" customFormat="1" ht="18" customHeight="1">
      <c r="A192" s="5">
        <v>43195</v>
      </c>
      <c r="B192" s="6" t="s">
        <v>44</v>
      </c>
      <c r="C192" s="7">
        <v>4500</v>
      </c>
      <c r="D192" s="6" t="s">
        <v>14</v>
      </c>
      <c r="E192" s="8">
        <v>553.04999999999995</v>
      </c>
      <c r="F192" s="8">
        <v>559.65</v>
      </c>
      <c r="G192" s="8"/>
      <c r="H192" s="9">
        <f t="shared" si="214"/>
        <v>29700.000000000102</v>
      </c>
      <c r="I192" s="10"/>
      <c r="J192" s="11">
        <f t="shared" si="216"/>
        <v>6.6000000000000227</v>
      </c>
      <c r="K192" s="12">
        <f t="shared" si="215"/>
        <v>29700.000000000102</v>
      </c>
    </row>
    <row r="193" spans="1:11" s="13" customFormat="1" ht="18" customHeight="1">
      <c r="A193" s="5">
        <v>43195</v>
      </c>
      <c r="B193" s="6" t="s">
        <v>80</v>
      </c>
      <c r="C193" s="7">
        <v>27000</v>
      </c>
      <c r="D193" s="6" t="s">
        <v>14</v>
      </c>
      <c r="E193" s="8">
        <v>41.5</v>
      </c>
      <c r="F193" s="8">
        <v>42</v>
      </c>
      <c r="G193" s="8"/>
      <c r="H193" s="9">
        <f t="shared" si="214"/>
        <v>13500</v>
      </c>
      <c r="I193" s="10"/>
      <c r="J193" s="11">
        <f t="shared" si="216"/>
        <v>0.5</v>
      </c>
      <c r="K193" s="12">
        <f t="shared" si="215"/>
        <v>13500</v>
      </c>
    </row>
    <row r="194" spans="1:11" s="13" customFormat="1" ht="18" customHeight="1">
      <c r="A194" s="5">
        <v>43194</v>
      </c>
      <c r="B194" s="6" t="s">
        <v>68</v>
      </c>
      <c r="C194" s="7">
        <v>6000</v>
      </c>
      <c r="D194" s="6" t="s">
        <v>12</v>
      </c>
      <c r="E194" s="8">
        <v>405.55</v>
      </c>
      <c r="F194" s="8">
        <v>400.1</v>
      </c>
      <c r="G194" s="8"/>
      <c r="H194" s="9">
        <f t="shared" si="214"/>
        <v>32699.999999999931</v>
      </c>
      <c r="I194" s="10"/>
      <c r="J194" s="11">
        <f t="shared" si="216"/>
        <v>5.4499999999999886</v>
      </c>
      <c r="K194" s="12">
        <f t="shared" si="215"/>
        <v>32699.999999999931</v>
      </c>
    </row>
    <row r="195" spans="1:11" s="13" customFormat="1" ht="18" customHeight="1">
      <c r="A195" s="5">
        <v>43193</v>
      </c>
      <c r="B195" s="6" t="s">
        <v>77</v>
      </c>
      <c r="C195" s="7">
        <v>4000</v>
      </c>
      <c r="D195" s="6" t="s">
        <v>14</v>
      </c>
      <c r="E195" s="8">
        <v>895.3</v>
      </c>
      <c r="F195" s="8">
        <v>901.4</v>
      </c>
      <c r="G195" s="8"/>
      <c r="H195" s="9">
        <f t="shared" si="214"/>
        <v>24400.000000000091</v>
      </c>
      <c r="I195" s="10"/>
      <c r="J195" s="11">
        <f t="shared" si="216"/>
        <v>6.1000000000000227</v>
      </c>
      <c r="K195" s="12">
        <f t="shared" si="215"/>
        <v>24400.000000000091</v>
      </c>
    </row>
    <row r="196" spans="1:11" s="13" customFormat="1" ht="18" customHeight="1">
      <c r="A196" s="5">
        <v>43187</v>
      </c>
      <c r="B196" s="6" t="s">
        <v>81</v>
      </c>
      <c r="C196" s="7">
        <v>1000</v>
      </c>
      <c r="D196" s="6" t="s">
        <v>12</v>
      </c>
      <c r="E196" s="8">
        <v>3173</v>
      </c>
      <c r="F196" s="8">
        <v>3130.15</v>
      </c>
      <c r="G196" s="8"/>
      <c r="H196" s="9">
        <f t="shared" si="214"/>
        <v>42849.999999999913</v>
      </c>
      <c r="I196" s="10"/>
      <c r="J196" s="11">
        <f t="shared" si="216"/>
        <v>42.849999999999916</v>
      </c>
      <c r="K196" s="12">
        <f t="shared" si="215"/>
        <v>42849.999999999913</v>
      </c>
    </row>
    <row r="197" spans="1:11" ht="21">
      <c r="A197" s="24"/>
      <c r="B197" s="25"/>
      <c r="C197" s="25"/>
      <c r="D197" s="25"/>
      <c r="E197" s="25"/>
      <c r="F197" s="40" t="s">
        <v>93</v>
      </c>
      <c r="G197" s="41"/>
      <c r="H197" s="41"/>
      <c r="I197" s="42"/>
      <c r="J197" s="43">
        <f>SUM(K173:K196)</f>
        <v>448059.60000000033</v>
      </c>
      <c r="K197" s="44"/>
    </row>
    <row r="198" spans="1:11" s="20" customFormat="1" ht="18" customHeight="1">
      <c r="A198" s="14">
        <v>43187</v>
      </c>
      <c r="B198" s="15" t="s">
        <v>82</v>
      </c>
      <c r="C198" s="16">
        <v>800</v>
      </c>
      <c r="D198" s="15" t="s">
        <v>12</v>
      </c>
      <c r="E198" s="17">
        <v>1254.5999999999999</v>
      </c>
      <c r="F198" s="17">
        <v>1242.05</v>
      </c>
      <c r="G198" s="17">
        <v>1226.5</v>
      </c>
      <c r="H198" s="9">
        <f t="shared" si="214"/>
        <v>10039.999999999964</v>
      </c>
      <c r="I198" s="19">
        <f>(IF(D198="SHORT",IF(H198="",0,F198-G198),IF(H198="",0,G198-F198)))*C198</f>
        <v>12439.999999999964</v>
      </c>
      <c r="J198" s="11">
        <f t="shared" ref="J198:J208" si="217">(H198+I198)/C198</f>
        <v>28.099999999999909</v>
      </c>
      <c r="K198" s="12">
        <f t="shared" si="215"/>
        <v>22479.999999999927</v>
      </c>
    </row>
    <row r="199" spans="1:11" s="13" customFormat="1" ht="18" customHeight="1">
      <c r="A199" s="5">
        <v>43186</v>
      </c>
      <c r="B199" s="6" t="s">
        <v>60</v>
      </c>
      <c r="C199" s="7">
        <v>21000</v>
      </c>
      <c r="D199" s="6" t="s">
        <v>12</v>
      </c>
      <c r="E199" s="8">
        <v>144.6</v>
      </c>
      <c r="F199" s="8">
        <v>143.6</v>
      </c>
      <c r="G199" s="8"/>
      <c r="H199" s="9">
        <f t="shared" si="214"/>
        <v>21000</v>
      </c>
      <c r="I199" s="10"/>
      <c r="J199" s="11">
        <f t="shared" si="217"/>
        <v>1</v>
      </c>
      <c r="K199" s="12">
        <f t="shared" si="215"/>
        <v>21000</v>
      </c>
    </row>
    <row r="200" spans="1:11" s="20" customFormat="1" ht="18" customHeight="1">
      <c r="A200" s="14">
        <v>43185</v>
      </c>
      <c r="B200" s="15" t="s">
        <v>61</v>
      </c>
      <c r="C200" s="16">
        <v>18000</v>
      </c>
      <c r="D200" s="15" t="s">
        <v>14</v>
      </c>
      <c r="E200" s="17">
        <v>85.45</v>
      </c>
      <c r="F200" s="17">
        <v>86.35</v>
      </c>
      <c r="G200" s="17">
        <v>87.55</v>
      </c>
      <c r="H200" s="9">
        <f t="shared" si="214"/>
        <v>16199.999999999847</v>
      </c>
      <c r="I200" s="19">
        <f>(IF(D200="SHORT",IF(H200="",0,F200-G200),IF(H200="",0,G200-F200)))*C200</f>
        <v>21600.000000000051</v>
      </c>
      <c r="J200" s="11">
        <f t="shared" si="217"/>
        <v>2.0999999999999943</v>
      </c>
      <c r="K200" s="12">
        <f t="shared" si="215"/>
        <v>37799.999999999898</v>
      </c>
    </row>
    <row r="201" spans="1:11" s="20" customFormat="1" ht="18" customHeight="1">
      <c r="A201" s="14">
        <v>43182</v>
      </c>
      <c r="B201" s="15" t="s">
        <v>51</v>
      </c>
      <c r="C201" s="16">
        <v>4500</v>
      </c>
      <c r="D201" s="15" t="s">
        <v>14</v>
      </c>
      <c r="E201" s="17">
        <v>892.9</v>
      </c>
      <c r="F201" s="17">
        <v>904.1</v>
      </c>
      <c r="G201" s="17">
        <v>917.2</v>
      </c>
      <c r="H201" s="9">
        <f t="shared" si="214"/>
        <v>50400.000000000204</v>
      </c>
      <c r="I201" s="19">
        <f>(IF(D201="SHORT",IF(H201="",0,F201-G201),IF(H201="",0,G201-F201)))*C201</f>
        <v>58950.000000000102</v>
      </c>
      <c r="J201" s="11">
        <f t="shared" si="217"/>
        <v>24.300000000000068</v>
      </c>
      <c r="K201" s="12">
        <f t="shared" si="215"/>
        <v>109350.00000000031</v>
      </c>
    </row>
    <row r="202" spans="1:11" s="13" customFormat="1" ht="18" customHeight="1">
      <c r="A202" s="5">
        <v>43181</v>
      </c>
      <c r="B202" s="6" t="s">
        <v>83</v>
      </c>
      <c r="C202" s="7">
        <v>1875</v>
      </c>
      <c r="D202" s="6" t="s">
        <v>12</v>
      </c>
      <c r="E202" s="8">
        <v>1188</v>
      </c>
      <c r="F202" s="8">
        <v>1173.1500000000001</v>
      </c>
      <c r="G202" s="8"/>
      <c r="H202" s="9">
        <f t="shared" si="214"/>
        <v>27843.749999999829</v>
      </c>
      <c r="I202" s="10"/>
      <c r="J202" s="11">
        <f t="shared" si="217"/>
        <v>14.849999999999909</v>
      </c>
      <c r="K202" s="12">
        <f t="shared" si="215"/>
        <v>27843.749999999829</v>
      </c>
    </row>
    <row r="203" spans="1:11" s="13" customFormat="1" ht="18" customHeight="1">
      <c r="A203" s="5">
        <v>43174</v>
      </c>
      <c r="B203" s="6" t="s">
        <v>81</v>
      </c>
      <c r="C203" s="7">
        <v>750</v>
      </c>
      <c r="D203" s="6" t="s">
        <v>14</v>
      </c>
      <c r="E203" s="8">
        <v>3185</v>
      </c>
      <c r="F203" s="8">
        <v>3198</v>
      </c>
      <c r="G203" s="8"/>
      <c r="H203" s="9">
        <f t="shared" si="214"/>
        <v>9750</v>
      </c>
      <c r="I203" s="10"/>
      <c r="J203" s="11">
        <f t="shared" si="217"/>
        <v>13</v>
      </c>
      <c r="K203" s="12">
        <f t="shared" si="215"/>
        <v>9750</v>
      </c>
    </row>
    <row r="204" spans="1:11" s="13" customFormat="1" ht="18" customHeight="1">
      <c r="A204" s="5">
        <v>43167</v>
      </c>
      <c r="B204" s="6" t="s">
        <v>84</v>
      </c>
      <c r="C204" s="7">
        <v>6000</v>
      </c>
      <c r="D204" s="6" t="s">
        <v>14</v>
      </c>
      <c r="E204" s="8">
        <v>636.4</v>
      </c>
      <c r="F204" s="8">
        <v>644.95000000000005</v>
      </c>
      <c r="G204" s="8"/>
      <c r="H204" s="9">
        <f t="shared" si="214"/>
        <v>51300.000000000407</v>
      </c>
      <c r="I204" s="10"/>
      <c r="J204" s="11">
        <f t="shared" si="217"/>
        <v>8.5500000000000682</v>
      </c>
      <c r="K204" s="12">
        <f t="shared" si="215"/>
        <v>51300.000000000407</v>
      </c>
    </row>
    <row r="205" spans="1:11" s="13" customFormat="1" ht="18" customHeight="1">
      <c r="A205" s="5">
        <v>43167</v>
      </c>
      <c r="B205" s="6" t="s">
        <v>11</v>
      </c>
      <c r="C205" s="7">
        <v>12000</v>
      </c>
      <c r="D205" s="6" t="s">
        <v>14</v>
      </c>
      <c r="E205" s="8">
        <v>195</v>
      </c>
      <c r="F205" s="8">
        <v>195.35</v>
      </c>
      <c r="G205" s="8"/>
      <c r="H205" s="9">
        <f t="shared" si="214"/>
        <v>4199.9999999999318</v>
      </c>
      <c r="I205" s="10"/>
      <c r="J205" s="11">
        <f t="shared" si="217"/>
        <v>0.34999999999999432</v>
      </c>
      <c r="K205" s="12">
        <f t="shared" si="215"/>
        <v>4199.9999999999318</v>
      </c>
    </row>
    <row r="206" spans="1:11" s="13" customFormat="1" ht="18" customHeight="1">
      <c r="A206" s="5">
        <v>43166</v>
      </c>
      <c r="B206" s="6" t="s">
        <v>23</v>
      </c>
      <c r="C206" s="7">
        <v>4800</v>
      </c>
      <c r="D206" s="6" t="s">
        <v>12</v>
      </c>
      <c r="E206" s="8">
        <v>822.15</v>
      </c>
      <c r="F206" s="8">
        <v>811.5</v>
      </c>
      <c r="G206" s="8"/>
      <c r="H206" s="9">
        <f t="shared" si="214"/>
        <v>51119.999999999891</v>
      </c>
      <c r="I206" s="10"/>
      <c r="J206" s="11">
        <f t="shared" si="217"/>
        <v>10.649999999999977</v>
      </c>
      <c r="K206" s="12">
        <f t="shared" si="215"/>
        <v>51119.999999999891</v>
      </c>
    </row>
    <row r="207" spans="1:11" s="20" customFormat="1" ht="18" customHeight="1">
      <c r="A207" s="14">
        <v>43165</v>
      </c>
      <c r="B207" s="15" t="s">
        <v>81</v>
      </c>
      <c r="C207" s="16">
        <v>1000</v>
      </c>
      <c r="D207" s="15" t="s">
        <v>12</v>
      </c>
      <c r="E207" s="17">
        <v>3155</v>
      </c>
      <c r="F207" s="17">
        <v>3114</v>
      </c>
      <c r="G207" s="17">
        <v>3061.05</v>
      </c>
      <c r="H207" s="9">
        <f t="shared" si="214"/>
        <v>41000</v>
      </c>
      <c r="I207" s="19">
        <f>(IF(D207="SHORT",IF(H207="",0,F207-G207),IF(H207="",0,G207-F207)))*C207</f>
        <v>52949.999999999818</v>
      </c>
      <c r="J207" s="11">
        <f t="shared" si="217"/>
        <v>93.949999999999832</v>
      </c>
      <c r="K207" s="12">
        <f t="shared" si="215"/>
        <v>93949.999999999825</v>
      </c>
    </row>
    <row r="208" spans="1:11" s="13" customFormat="1" ht="18" customHeight="1">
      <c r="A208" s="5">
        <v>43164</v>
      </c>
      <c r="B208" s="6" t="s">
        <v>45</v>
      </c>
      <c r="C208" s="7">
        <v>10000</v>
      </c>
      <c r="D208" s="6" t="s">
        <v>12</v>
      </c>
      <c r="E208" s="8">
        <v>327</v>
      </c>
      <c r="F208" s="8">
        <v>324.2</v>
      </c>
      <c r="G208" s="8"/>
      <c r="H208" s="9">
        <f t="shared" si="214"/>
        <v>28000.000000000113</v>
      </c>
      <c r="I208" s="10"/>
      <c r="J208" s="11">
        <f t="shared" si="217"/>
        <v>2.8000000000000114</v>
      </c>
      <c r="K208" s="12">
        <f t="shared" si="215"/>
        <v>28000.000000000113</v>
      </c>
    </row>
    <row r="209" spans="1:11" ht="21">
      <c r="A209" s="24"/>
      <c r="B209" s="25"/>
      <c r="C209" s="25"/>
      <c r="D209" s="25"/>
      <c r="E209" s="25"/>
      <c r="F209" s="40" t="s">
        <v>93</v>
      </c>
      <c r="G209" s="41"/>
      <c r="H209" s="41"/>
      <c r="I209" s="42"/>
      <c r="J209" s="43">
        <f>SUM(K198:K208)</f>
        <v>456793.75000000012</v>
      </c>
      <c r="K209" s="44"/>
    </row>
    <row r="210" spans="1:11" s="13" customFormat="1" ht="18" customHeight="1">
      <c r="A210" s="5">
        <v>43159</v>
      </c>
      <c r="B210" s="6" t="s">
        <v>74</v>
      </c>
      <c r="C210" s="7">
        <v>15000</v>
      </c>
      <c r="D210" s="6" t="s">
        <v>14</v>
      </c>
      <c r="E210" s="8">
        <v>226.3</v>
      </c>
      <c r="F210" s="8">
        <v>229.4</v>
      </c>
      <c r="G210" s="8"/>
      <c r="H210" s="9">
        <f t="shared" si="214"/>
        <v>46499.999999999913</v>
      </c>
      <c r="I210" s="10"/>
      <c r="J210" s="11">
        <f t="shared" ref="J210:J225" si="218">(H210+I210)/C210</f>
        <v>3.0999999999999943</v>
      </c>
      <c r="K210" s="12">
        <f t="shared" si="215"/>
        <v>46499.999999999913</v>
      </c>
    </row>
    <row r="211" spans="1:11" s="13" customFormat="1" ht="18" customHeight="1">
      <c r="A211" s="5">
        <v>43159</v>
      </c>
      <c r="B211" s="6" t="s">
        <v>85</v>
      </c>
      <c r="C211" s="7">
        <v>4500</v>
      </c>
      <c r="D211" s="6" t="s">
        <v>12</v>
      </c>
      <c r="E211" s="8">
        <v>839.75</v>
      </c>
      <c r="F211" s="8">
        <v>843</v>
      </c>
      <c r="G211" s="8"/>
      <c r="H211" s="9">
        <f t="shared" si="214"/>
        <v>-14625</v>
      </c>
      <c r="I211" s="10"/>
      <c r="J211" s="11">
        <f t="shared" si="218"/>
        <v>-3.25</v>
      </c>
      <c r="K211" s="12">
        <f t="shared" si="215"/>
        <v>-14625</v>
      </c>
    </row>
    <row r="212" spans="1:11" s="13" customFormat="1" ht="18" customHeight="1">
      <c r="A212" s="5">
        <v>43158</v>
      </c>
      <c r="B212" s="6" t="s">
        <v>83</v>
      </c>
      <c r="C212" s="7">
        <v>1875</v>
      </c>
      <c r="D212" s="6" t="s">
        <v>12</v>
      </c>
      <c r="E212" s="8">
        <v>1330.8</v>
      </c>
      <c r="F212" s="8">
        <v>1312.2</v>
      </c>
      <c r="G212" s="8"/>
      <c r="H212" s="9">
        <f t="shared" si="214"/>
        <v>34874.999999999833</v>
      </c>
      <c r="I212" s="10"/>
      <c r="J212" s="11">
        <f t="shared" si="218"/>
        <v>18.599999999999909</v>
      </c>
      <c r="K212" s="12">
        <f t="shared" si="215"/>
        <v>34874.999999999833</v>
      </c>
    </row>
    <row r="213" spans="1:11" s="13" customFormat="1" ht="18" customHeight="1">
      <c r="A213" s="5">
        <v>43157</v>
      </c>
      <c r="B213" s="6" t="s">
        <v>86</v>
      </c>
      <c r="C213" s="7">
        <v>4400</v>
      </c>
      <c r="D213" s="21" t="s">
        <v>14</v>
      </c>
      <c r="E213" s="8">
        <v>891.3</v>
      </c>
      <c r="F213" s="8">
        <v>894.15</v>
      </c>
      <c r="G213" s="8"/>
      <c r="H213" s="9">
        <f t="shared" si="214"/>
        <v>12540.0000000001</v>
      </c>
      <c r="I213" s="10"/>
      <c r="J213" s="11">
        <f t="shared" si="218"/>
        <v>2.8500000000000227</v>
      </c>
      <c r="K213" s="12">
        <f t="shared" si="215"/>
        <v>12540.0000000001</v>
      </c>
    </row>
    <row r="214" spans="1:11" s="20" customFormat="1" ht="18" customHeight="1">
      <c r="A214" s="14">
        <v>43154</v>
      </c>
      <c r="B214" s="15" t="s">
        <v>87</v>
      </c>
      <c r="C214" s="16">
        <v>1200</v>
      </c>
      <c r="D214" s="15" t="s">
        <v>14</v>
      </c>
      <c r="E214" s="17">
        <v>1207.2</v>
      </c>
      <c r="F214" s="17">
        <v>1223.45</v>
      </c>
      <c r="G214" s="17">
        <v>1243.0999999999999</v>
      </c>
      <c r="H214" s="9">
        <f t="shared" si="214"/>
        <v>19500</v>
      </c>
      <c r="I214" s="19">
        <f>(IF(D214="SHORT",IF(H214="",0,F214-G214),IF(H214="",0,G214-F214)))*C214</f>
        <v>23579.999999999836</v>
      </c>
      <c r="J214" s="11">
        <f t="shared" si="218"/>
        <v>35.899999999999864</v>
      </c>
      <c r="K214" s="12">
        <f t="shared" si="215"/>
        <v>43079.99999999984</v>
      </c>
    </row>
    <row r="215" spans="1:11" s="13" customFormat="1" ht="18" customHeight="1">
      <c r="A215" s="5">
        <v>43153</v>
      </c>
      <c r="B215" s="21" t="s">
        <v>88</v>
      </c>
      <c r="C215" s="7">
        <v>5200</v>
      </c>
      <c r="D215" s="21" t="s">
        <v>14</v>
      </c>
      <c r="E215" s="8">
        <v>443.5</v>
      </c>
      <c r="F215" s="8">
        <v>447</v>
      </c>
      <c r="G215" s="8"/>
      <c r="H215" s="9">
        <f t="shared" si="214"/>
        <v>18200</v>
      </c>
      <c r="I215" s="10"/>
      <c r="J215" s="11">
        <f t="shared" si="218"/>
        <v>3.5</v>
      </c>
      <c r="K215" s="12">
        <f t="shared" si="215"/>
        <v>18200</v>
      </c>
    </row>
    <row r="216" spans="1:11" s="13" customFormat="1" ht="18" customHeight="1">
      <c r="A216" s="5">
        <v>43152</v>
      </c>
      <c r="B216" s="21" t="s">
        <v>39</v>
      </c>
      <c r="C216" s="7">
        <v>4800</v>
      </c>
      <c r="D216" s="21" t="s">
        <v>12</v>
      </c>
      <c r="E216" s="8">
        <v>755</v>
      </c>
      <c r="F216" s="8">
        <v>742.55</v>
      </c>
      <c r="G216" s="8"/>
      <c r="H216" s="9">
        <f t="shared" si="214"/>
        <v>59760.000000000218</v>
      </c>
      <c r="I216" s="10"/>
      <c r="J216" s="11">
        <f t="shared" si="218"/>
        <v>12.450000000000045</v>
      </c>
      <c r="K216" s="12">
        <f t="shared" si="215"/>
        <v>59760.000000000218</v>
      </c>
    </row>
    <row r="217" spans="1:11" s="13" customFormat="1" ht="18" customHeight="1">
      <c r="A217" s="5">
        <v>43151</v>
      </c>
      <c r="B217" s="21" t="s">
        <v>89</v>
      </c>
      <c r="C217" s="7">
        <v>18000</v>
      </c>
      <c r="D217" s="21" t="s">
        <v>14</v>
      </c>
      <c r="E217" s="8">
        <v>168.5</v>
      </c>
      <c r="F217" s="8">
        <v>166.75</v>
      </c>
      <c r="G217" s="8"/>
      <c r="H217" s="9">
        <f t="shared" si="214"/>
        <v>-31500</v>
      </c>
      <c r="I217" s="10"/>
      <c r="J217" s="11">
        <f t="shared" si="218"/>
        <v>-1.75</v>
      </c>
      <c r="K217" s="12">
        <f t="shared" si="215"/>
        <v>-31500</v>
      </c>
    </row>
    <row r="218" spans="1:11" s="13" customFormat="1" ht="18" customHeight="1">
      <c r="A218" s="5">
        <v>43151</v>
      </c>
      <c r="B218" s="21" t="s">
        <v>38</v>
      </c>
      <c r="C218" s="7">
        <v>16000</v>
      </c>
      <c r="D218" s="21" t="s">
        <v>12</v>
      </c>
      <c r="E218" s="8">
        <v>112.6</v>
      </c>
      <c r="F218" s="8">
        <v>113.75</v>
      </c>
      <c r="G218" s="8"/>
      <c r="H218" s="9">
        <f t="shared" si="214"/>
        <v>-18400.000000000091</v>
      </c>
      <c r="I218" s="10"/>
      <c r="J218" s="11">
        <f t="shared" si="218"/>
        <v>-1.1500000000000057</v>
      </c>
      <c r="K218" s="12">
        <f t="shared" si="215"/>
        <v>-18400.000000000091</v>
      </c>
    </row>
    <row r="219" spans="1:11" s="20" customFormat="1" ht="18" customHeight="1">
      <c r="A219" s="14">
        <v>43150</v>
      </c>
      <c r="B219" s="15" t="s">
        <v>30</v>
      </c>
      <c r="C219" s="16">
        <v>6000</v>
      </c>
      <c r="D219" s="15" t="s">
        <v>12</v>
      </c>
      <c r="E219" s="17">
        <v>373.35</v>
      </c>
      <c r="F219" s="17">
        <v>366.85</v>
      </c>
      <c r="G219" s="17">
        <v>358.55</v>
      </c>
      <c r="H219" s="9">
        <f t="shared" si="214"/>
        <v>39000</v>
      </c>
      <c r="I219" s="19">
        <f>(IF(D219="SHORT",IF(H219="",0,F219-G219),IF(H219="",0,G219-F219)))*C219</f>
        <v>49800.000000000065</v>
      </c>
      <c r="J219" s="11">
        <f t="shared" si="218"/>
        <v>14.80000000000001</v>
      </c>
      <c r="K219" s="12">
        <f t="shared" si="215"/>
        <v>88800.000000000058</v>
      </c>
    </row>
    <row r="220" spans="1:11" s="20" customFormat="1" ht="18" customHeight="1">
      <c r="A220" s="14">
        <v>43147</v>
      </c>
      <c r="B220" s="15" t="s">
        <v>90</v>
      </c>
      <c r="C220" s="16">
        <v>1000</v>
      </c>
      <c r="D220" s="15" t="s">
        <v>12</v>
      </c>
      <c r="E220" s="17">
        <v>3131.5</v>
      </c>
      <c r="F220" s="17">
        <v>3084.55</v>
      </c>
      <c r="G220" s="17">
        <v>3038.25</v>
      </c>
      <c r="H220" s="9">
        <f t="shared" si="214"/>
        <v>46949.999999999818</v>
      </c>
      <c r="I220" s="19">
        <f>(IF(D220="SHORT",IF(H220="",0,F220-G220),IF(H220="",0,G220-F220)))*C220</f>
        <v>46300.000000000182</v>
      </c>
      <c r="J220" s="11">
        <f t="shared" si="218"/>
        <v>93.25</v>
      </c>
      <c r="K220" s="12">
        <f t="shared" si="215"/>
        <v>93250</v>
      </c>
    </row>
    <row r="221" spans="1:11" s="13" customFormat="1" ht="18" customHeight="1">
      <c r="A221" s="5">
        <v>43146</v>
      </c>
      <c r="B221" s="21" t="s">
        <v>24</v>
      </c>
      <c r="C221" s="7">
        <v>7200</v>
      </c>
      <c r="D221" s="21" t="s">
        <v>14</v>
      </c>
      <c r="E221" s="8">
        <v>453.15</v>
      </c>
      <c r="F221" s="8">
        <v>459.9</v>
      </c>
      <c r="G221" s="8"/>
      <c r="H221" s="9">
        <f t="shared" si="214"/>
        <v>48600</v>
      </c>
      <c r="I221" s="10"/>
      <c r="J221" s="11">
        <f t="shared" si="218"/>
        <v>6.75</v>
      </c>
      <c r="K221" s="12">
        <f t="shared" si="215"/>
        <v>48600</v>
      </c>
    </row>
    <row r="222" spans="1:11" s="13" customFormat="1" ht="18" customHeight="1">
      <c r="A222" s="5">
        <v>43146</v>
      </c>
      <c r="B222" s="21" t="s">
        <v>75</v>
      </c>
      <c r="C222" s="7">
        <v>4244</v>
      </c>
      <c r="D222" s="21" t="s">
        <v>14</v>
      </c>
      <c r="E222" s="8">
        <v>714.2</v>
      </c>
      <c r="F222" s="8">
        <v>712.2</v>
      </c>
      <c r="G222" s="8"/>
      <c r="H222" s="9">
        <f t="shared" si="214"/>
        <v>-8488</v>
      </c>
      <c r="I222" s="10"/>
      <c r="J222" s="11">
        <f t="shared" si="218"/>
        <v>-2</v>
      </c>
      <c r="K222" s="12">
        <f t="shared" si="215"/>
        <v>-8488</v>
      </c>
    </row>
    <row r="223" spans="1:11" s="13" customFormat="1" ht="18" customHeight="1">
      <c r="A223" s="5">
        <v>43145</v>
      </c>
      <c r="B223" s="21" t="s">
        <v>22</v>
      </c>
      <c r="C223" s="7">
        <v>24000</v>
      </c>
      <c r="D223" s="21" t="s">
        <v>12</v>
      </c>
      <c r="E223" s="8">
        <v>70.75</v>
      </c>
      <c r="F223" s="8">
        <v>69.650000000000006</v>
      </c>
      <c r="G223" s="8"/>
      <c r="H223" s="9">
        <f t="shared" si="214"/>
        <v>26399.999999999862</v>
      </c>
      <c r="I223" s="10"/>
      <c r="J223" s="11">
        <f t="shared" si="218"/>
        <v>1.0999999999999943</v>
      </c>
      <c r="K223" s="12">
        <f t="shared" si="215"/>
        <v>26399.999999999862</v>
      </c>
    </row>
    <row r="224" spans="1:11" s="13" customFormat="1" ht="18" customHeight="1">
      <c r="A224" s="5">
        <v>43143</v>
      </c>
      <c r="B224" s="21" t="s">
        <v>91</v>
      </c>
      <c r="C224" s="7">
        <v>4000</v>
      </c>
      <c r="D224" s="21" t="s">
        <v>14</v>
      </c>
      <c r="E224" s="8">
        <v>1003.4</v>
      </c>
      <c r="F224" s="8">
        <v>1018.45</v>
      </c>
      <c r="G224" s="8"/>
      <c r="H224" s="9">
        <f t="shared" si="214"/>
        <v>60200.000000000276</v>
      </c>
      <c r="I224" s="10"/>
      <c r="J224" s="11">
        <f t="shared" si="218"/>
        <v>15.05000000000007</v>
      </c>
      <c r="K224" s="12">
        <f t="shared" si="215"/>
        <v>60200.000000000276</v>
      </c>
    </row>
    <row r="225" spans="1:11" s="13" customFormat="1" ht="18" customHeight="1">
      <c r="A225" s="5">
        <v>43140</v>
      </c>
      <c r="B225" s="21" t="s">
        <v>92</v>
      </c>
      <c r="C225" s="7">
        <v>2000</v>
      </c>
      <c r="D225" s="21" t="s">
        <v>14</v>
      </c>
      <c r="E225" s="8">
        <v>1299</v>
      </c>
      <c r="F225" s="8">
        <v>1318.45</v>
      </c>
      <c r="G225" s="8"/>
      <c r="H225" s="9">
        <f t="shared" ref="H225" si="219">(IF(D225="SHORT",E225-F225,IF(D225="LONG",F225-E225)))*C225</f>
        <v>38900.000000000087</v>
      </c>
      <c r="I225" s="10"/>
      <c r="J225" s="11">
        <f t="shared" si="218"/>
        <v>19.450000000000042</v>
      </c>
      <c r="K225" s="12">
        <f t="shared" ref="K225" si="220">SUM(H225:I225)</f>
        <v>38900.000000000087</v>
      </c>
    </row>
    <row r="226" spans="1:11" ht="21">
      <c r="A226" s="24"/>
      <c r="B226" s="25"/>
      <c r="C226" s="25"/>
      <c r="D226" s="25"/>
      <c r="E226" s="25"/>
      <c r="F226" s="40" t="s">
        <v>93</v>
      </c>
      <c r="G226" s="41"/>
      <c r="H226" s="41"/>
      <c r="I226" s="42"/>
      <c r="J226" s="43">
        <f>SUM(K210:K225)</f>
        <v>498092.00000000012</v>
      </c>
      <c r="K226" s="44"/>
    </row>
  </sheetData>
  <mergeCells count="29">
    <mergeCell ref="F49:I49"/>
    <mergeCell ref="J49:K49"/>
    <mergeCell ref="H5:I5"/>
    <mergeCell ref="A1:K2"/>
    <mergeCell ref="A3:K3"/>
    <mergeCell ref="A4:B4"/>
    <mergeCell ref="C4:D4"/>
    <mergeCell ref="E4:G4"/>
    <mergeCell ref="H4:I4"/>
    <mergeCell ref="F30:I30"/>
    <mergeCell ref="J30:K30"/>
    <mergeCell ref="F226:I226"/>
    <mergeCell ref="J226:K226"/>
    <mergeCell ref="F209:I209"/>
    <mergeCell ref="J209:K209"/>
    <mergeCell ref="F197:I197"/>
    <mergeCell ref="J197:K197"/>
    <mergeCell ref="F172:I172"/>
    <mergeCell ref="J172:K172"/>
    <mergeCell ref="F146:I146"/>
    <mergeCell ref="J146:K146"/>
    <mergeCell ref="F126:I126"/>
    <mergeCell ref="J126:K126"/>
    <mergeCell ref="F73:I73"/>
    <mergeCell ref="J73:K73"/>
    <mergeCell ref="F104:I104"/>
    <mergeCell ref="J104:K104"/>
    <mergeCell ref="F85:I85"/>
    <mergeCell ref="J85:K8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A8" sqref="A8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</cols>
  <sheetData>
    <row r="1" spans="1:4" ht="22.5">
      <c r="A1" s="45" t="s">
        <v>94</v>
      </c>
      <c r="B1" s="46"/>
      <c r="C1" s="46"/>
      <c r="D1" s="46"/>
    </row>
    <row r="2" spans="1:4" ht="15.75">
      <c r="A2" s="26" t="s">
        <v>95</v>
      </c>
      <c r="B2" s="26" t="s">
        <v>96</v>
      </c>
      <c r="C2" s="26" t="s">
        <v>97</v>
      </c>
      <c r="D2" s="26" t="s">
        <v>98</v>
      </c>
    </row>
    <row r="3" spans="1:4" ht="15.75">
      <c r="A3" s="27" t="s">
        <v>99</v>
      </c>
      <c r="B3" s="28">
        <v>200000</v>
      </c>
      <c r="C3" s="27">
        <v>740068</v>
      </c>
      <c r="D3" s="29">
        <f t="shared" ref="D3:D4" si="0">C3/B3</f>
        <v>3.7003400000000002</v>
      </c>
    </row>
    <row r="4" spans="1:4" ht="15.75">
      <c r="A4" s="27" t="s">
        <v>100</v>
      </c>
      <c r="B4" s="28">
        <v>200000</v>
      </c>
      <c r="C4" s="27">
        <v>639420</v>
      </c>
      <c r="D4" s="29">
        <f t="shared" si="0"/>
        <v>3.1970999999999998</v>
      </c>
    </row>
    <row r="5" spans="1:4" ht="15.75">
      <c r="A5" s="27" t="s">
        <v>110</v>
      </c>
      <c r="B5" s="28">
        <v>200000</v>
      </c>
      <c r="C5" s="27">
        <v>285737</v>
      </c>
      <c r="D5" s="29">
        <f>C5/B5</f>
        <v>1.428685</v>
      </c>
    </row>
    <row r="6" spans="1:4" ht="15.75">
      <c r="A6" s="27" t="s">
        <v>114</v>
      </c>
      <c r="B6" s="28">
        <v>200000</v>
      </c>
      <c r="C6" s="27">
        <v>502759</v>
      </c>
      <c r="D6" s="29">
        <f t="shared" ref="D6:D7" si="1">C6/B6</f>
        <v>2.513795</v>
      </c>
    </row>
    <row r="7" spans="1:4" ht="15.75">
      <c r="A7" s="27" t="s">
        <v>139</v>
      </c>
      <c r="B7" s="28">
        <v>200000</v>
      </c>
      <c r="C7" s="27">
        <v>238010</v>
      </c>
      <c r="D7" s="29">
        <f t="shared" si="1"/>
        <v>1.1900500000000001</v>
      </c>
    </row>
    <row r="8" spans="1:4" ht="15.75">
      <c r="A8" s="27" t="s">
        <v>140</v>
      </c>
      <c r="B8" s="28">
        <v>200000</v>
      </c>
      <c r="C8" s="27">
        <v>490130</v>
      </c>
      <c r="D8" s="29">
        <f>C8/B8</f>
        <v>2.45065</v>
      </c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</vt:lpstr>
      <vt:lpstr>2018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2019-01-24T11:02:25Z</dcterms:modified>
</cp:coreProperties>
</file>