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19" sheetId="4" r:id="rId1"/>
    <sheet name="ROI Statement" sheetId="2" r:id="rId2"/>
    <sheet name="2018" sheetId="1" r:id="rId3"/>
  </sheets>
  <calcPr calcId="144525"/>
</workbook>
</file>

<file path=xl/calcChain.xml><?xml version="1.0" encoding="utf-8"?>
<calcChain xmlns="http://schemas.openxmlformats.org/spreadsheetml/2006/main">
  <c r="L23" i="4" l="1"/>
  <c r="I23" i="4"/>
  <c r="I10" i="4"/>
  <c r="L10" i="4" s="1"/>
  <c r="I11" i="4" l="1"/>
  <c r="L11" i="4" l="1"/>
  <c r="J12" i="4"/>
  <c r="I12" i="4"/>
  <c r="L12" i="4" l="1"/>
  <c r="K13" i="4"/>
  <c r="J13" i="4"/>
  <c r="I13" i="4"/>
  <c r="L13" i="4" l="1"/>
  <c r="J14" i="4"/>
  <c r="I14" i="4"/>
  <c r="I15" i="4"/>
  <c r="L14" i="4" l="1"/>
  <c r="L15" i="4"/>
  <c r="J16" i="4"/>
  <c r="I16" i="4"/>
  <c r="L16" i="4" l="1"/>
  <c r="I17" i="4"/>
  <c r="L17" i="4" s="1"/>
  <c r="I18" i="4"/>
  <c r="L18" i="4" s="1"/>
  <c r="I19" i="4" l="1"/>
  <c r="L19" i="4" s="1"/>
  <c r="I20" i="4" l="1"/>
  <c r="L20" i="4" l="1"/>
  <c r="C26" i="4"/>
  <c r="E26" i="4" s="1"/>
  <c r="F26" i="4" s="1"/>
  <c r="J21" i="4"/>
  <c r="I21" i="4"/>
  <c r="I22" i="4"/>
  <c r="L22" i="4" l="1"/>
  <c r="L21" i="4"/>
  <c r="I28" i="4"/>
  <c r="J29" i="4"/>
  <c r="I29" i="4"/>
  <c r="L28" i="4" l="1"/>
  <c r="L29" i="4"/>
  <c r="J30" i="4"/>
  <c r="I30" i="4"/>
  <c r="L30" i="4" l="1"/>
  <c r="J31" i="4"/>
  <c r="I31" i="4"/>
  <c r="L31" i="4" l="1"/>
  <c r="I32" i="4"/>
  <c r="L32" i="4" l="1"/>
  <c r="J33" i="4"/>
  <c r="I33" i="4"/>
  <c r="L33" i="4" l="1"/>
  <c r="J34" i="4"/>
  <c r="I34" i="4"/>
  <c r="L34" i="4" l="1"/>
  <c r="I35" i="4"/>
  <c r="L35" i="4" s="1"/>
  <c r="I36" i="4" l="1"/>
  <c r="L36" i="4" s="1"/>
  <c r="I37" i="4"/>
  <c r="L37" i="4" s="1"/>
  <c r="J38" i="4" l="1"/>
  <c r="I38" i="4"/>
  <c r="L38" i="4" l="1"/>
  <c r="J39" i="4"/>
  <c r="I39" i="4"/>
  <c r="I40" i="4"/>
  <c r="L40" i="4" s="1"/>
  <c r="L39" i="4" l="1"/>
  <c r="I41" i="4"/>
  <c r="L41" i="4" s="1"/>
  <c r="I42" i="4" l="1"/>
  <c r="L42" i="4" l="1"/>
  <c r="I43" i="4"/>
  <c r="L43" i="4" s="1"/>
  <c r="J44" i="4" l="1"/>
  <c r="I44" i="4"/>
  <c r="L44" i="4" l="1"/>
  <c r="I45" i="4"/>
  <c r="L45" i="4" l="1"/>
  <c r="J46" i="4"/>
  <c r="I46" i="4"/>
  <c r="L46" i="4" l="1"/>
  <c r="I47" i="4"/>
  <c r="L47" i="4" s="1"/>
  <c r="I48" i="4" l="1"/>
  <c r="L48" i="4" s="1"/>
  <c r="I49" i="4" l="1"/>
  <c r="L49" i="4" s="1"/>
  <c r="I50" i="4"/>
  <c r="L50" i="4" s="1"/>
  <c r="I51" i="4"/>
  <c r="L51" i="4" s="1"/>
  <c r="I52" i="4" l="1"/>
  <c r="I54" i="4" s="1"/>
  <c r="C57" i="4"/>
  <c r="E57" i="4" s="1"/>
  <c r="F57" i="4" s="1"/>
  <c r="L52" i="4" l="1"/>
  <c r="L54" i="4" s="1"/>
  <c r="I59" i="4"/>
  <c r="L59" i="4" l="1"/>
  <c r="J60" i="4"/>
  <c r="I60" i="4"/>
  <c r="L60" i="4" l="1"/>
  <c r="J61" i="4"/>
  <c r="I61" i="4"/>
  <c r="L61" i="4" l="1"/>
  <c r="J62" i="4"/>
  <c r="I62" i="4"/>
  <c r="L62" i="4" l="1"/>
  <c r="I63" i="4"/>
  <c r="L63" i="4" s="1"/>
  <c r="I64" i="4" l="1"/>
  <c r="J65" i="4"/>
  <c r="I65" i="4"/>
  <c r="I66" i="4"/>
  <c r="J67" i="4"/>
  <c r="I67" i="4"/>
  <c r="I68" i="4"/>
  <c r="J69" i="4"/>
  <c r="I69" i="4"/>
  <c r="D37" i="2"/>
  <c r="D14" i="2"/>
  <c r="C83" i="4"/>
  <c r="E83" i="4" s="1"/>
  <c r="F83" i="4" s="1"/>
  <c r="C114" i="4"/>
  <c r="E114" i="4" s="1"/>
  <c r="F114" i="4" s="1"/>
  <c r="I70" i="4"/>
  <c r="J71" i="4"/>
  <c r="I71" i="4"/>
  <c r="I72" i="4"/>
  <c r="L72" i="4" s="1"/>
  <c r="I73" i="4"/>
  <c r="L73" i="4" s="1"/>
  <c r="I74" i="4"/>
  <c r="L74" i="4" s="1"/>
  <c r="L64" i="4" l="1"/>
  <c r="L65" i="4"/>
  <c r="L66" i="4"/>
  <c r="L67" i="4"/>
  <c r="L68" i="4"/>
  <c r="L69" i="4"/>
  <c r="L70" i="4"/>
  <c r="L71" i="4"/>
  <c r="I75" i="4"/>
  <c r="J76" i="4"/>
  <c r="I76" i="4"/>
  <c r="I77" i="4"/>
  <c r="L77" i="4" s="1"/>
  <c r="J78" i="4"/>
  <c r="I78" i="4"/>
  <c r="I86" i="4"/>
  <c r="J87" i="4"/>
  <c r="I87" i="4"/>
  <c r="I88" i="4"/>
  <c r="L88" i="4" s="1"/>
  <c r="I89" i="4"/>
  <c r="L89" i="4" s="1"/>
  <c r="I90" i="4"/>
  <c r="L90" i="4" s="1"/>
  <c r="I92" i="4"/>
  <c r="J91" i="4"/>
  <c r="I91" i="4"/>
  <c r="I93" i="4"/>
  <c r="L93" i="4" s="1"/>
  <c r="I94" i="4"/>
  <c r="J95" i="4"/>
  <c r="I95" i="4"/>
  <c r="I96" i="4"/>
  <c r="J97" i="4"/>
  <c r="I97" i="4"/>
  <c r="I98" i="4"/>
  <c r="J99" i="4"/>
  <c r="I99" i="4"/>
  <c r="I100" i="4"/>
  <c r="L100" i="4" s="1"/>
  <c r="I101" i="4"/>
  <c r="L101" i="4" s="1"/>
  <c r="I80" i="4" l="1"/>
  <c r="L75" i="4"/>
  <c r="L78" i="4"/>
  <c r="L76" i="4"/>
  <c r="L86" i="4"/>
  <c r="L87" i="4"/>
  <c r="L92" i="4"/>
  <c r="L91" i="4"/>
  <c r="L95" i="4"/>
  <c r="L94" i="4"/>
  <c r="L96" i="4"/>
  <c r="L97" i="4"/>
  <c r="L98" i="4"/>
  <c r="L99" i="4"/>
  <c r="I102" i="4"/>
  <c r="J103" i="4"/>
  <c r="I103" i="4"/>
  <c r="J104" i="4"/>
  <c r="I104" i="4"/>
  <c r="I105" i="4"/>
  <c r="L105" i="4" s="1"/>
  <c r="I106" i="4"/>
  <c r="J107" i="4"/>
  <c r="I107" i="4"/>
  <c r="D36" i="2"/>
  <c r="D13" i="2"/>
  <c r="J108" i="4"/>
  <c r="I108" i="4"/>
  <c r="I110" i="4"/>
  <c r="L110" i="4" s="1"/>
  <c r="J109" i="4"/>
  <c r="I109" i="4"/>
  <c r="I117" i="4"/>
  <c r="L117" i="4" s="1"/>
  <c r="I118" i="4"/>
  <c r="L118" i="4" s="1"/>
  <c r="I119" i="4"/>
  <c r="L119" i="4" s="1"/>
  <c r="I120" i="4"/>
  <c r="L120" i="4" s="1"/>
  <c r="I121" i="4"/>
  <c r="L121" i="4" s="1"/>
  <c r="J122" i="4"/>
  <c r="I122" i="4"/>
  <c r="J123" i="4"/>
  <c r="I123" i="4"/>
  <c r="I124" i="4"/>
  <c r="L124" i="4" s="1"/>
  <c r="I125" i="4"/>
  <c r="J126" i="4"/>
  <c r="I126" i="4"/>
  <c r="I127" i="4"/>
  <c r="J128" i="4"/>
  <c r="I128" i="4"/>
  <c r="I129" i="4"/>
  <c r="L129" i="4" s="1"/>
  <c r="I130" i="4"/>
  <c r="L130" i="4" s="1"/>
  <c r="I131" i="4"/>
  <c r="I133" i="4"/>
  <c r="J132" i="4"/>
  <c r="I132" i="4"/>
  <c r="I134" i="4"/>
  <c r="L134" i="4" s="1"/>
  <c r="I135" i="4"/>
  <c r="L135" i="4" s="1"/>
  <c r="I136" i="4"/>
  <c r="L136" i="4" s="1"/>
  <c r="I137" i="4"/>
  <c r="L137" i="4" s="1"/>
  <c r="D35" i="2"/>
  <c r="D34" i="2"/>
  <c r="D33" i="2"/>
  <c r="J190" i="4"/>
  <c r="J189" i="4"/>
  <c r="J188" i="4"/>
  <c r="J183" i="4"/>
  <c r="J182" i="4"/>
  <c r="J181" i="4"/>
  <c r="J172" i="4"/>
  <c r="J171" i="4"/>
  <c r="J170" i="4"/>
  <c r="J166" i="4"/>
  <c r="J162" i="4"/>
  <c r="J160" i="4"/>
  <c r="J158" i="4"/>
  <c r="J152" i="4"/>
  <c r="J151" i="4"/>
  <c r="J148" i="4"/>
  <c r="J142" i="4"/>
  <c r="J139" i="4"/>
  <c r="J138" i="4"/>
  <c r="I138" i="4"/>
  <c r="I139" i="4"/>
  <c r="I140" i="4"/>
  <c r="L140" i="4" s="1"/>
  <c r="I141" i="4"/>
  <c r="L141" i="4" s="1"/>
  <c r="D12" i="2"/>
  <c r="D11" i="2"/>
  <c r="D10" i="2"/>
  <c r="L80" i="4" l="1"/>
  <c r="I111" i="4"/>
  <c r="L102" i="4"/>
  <c r="L103" i="4"/>
  <c r="L104" i="4"/>
  <c r="L106" i="4"/>
  <c r="L107" i="4"/>
  <c r="L108" i="4"/>
  <c r="L109" i="4"/>
  <c r="L122" i="4"/>
  <c r="L123" i="4"/>
  <c r="L125" i="4"/>
  <c r="L126" i="4"/>
  <c r="L127" i="4"/>
  <c r="L128" i="4"/>
  <c r="L131" i="4"/>
  <c r="L133" i="4"/>
  <c r="L132" i="4"/>
  <c r="L139" i="4"/>
  <c r="L138" i="4"/>
  <c r="I142" i="4"/>
  <c r="I144" i="4" s="1"/>
  <c r="I148" i="4"/>
  <c r="L148" i="4" s="1"/>
  <c r="I150" i="4"/>
  <c r="L150" i="4" s="1"/>
  <c r="I149" i="4"/>
  <c r="L149" i="4" s="1"/>
  <c r="I151" i="4"/>
  <c r="L151" i="4" s="1"/>
  <c r="I154" i="4"/>
  <c r="L154" i="4" s="1"/>
  <c r="I152" i="4"/>
  <c r="L152" i="4" s="1"/>
  <c r="I153" i="4"/>
  <c r="L153" i="4" s="1"/>
  <c r="I155" i="4"/>
  <c r="L155" i="4" s="1"/>
  <c r="I156" i="4"/>
  <c r="L156" i="4" s="1"/>
  <c r="I157" i="4"/>
  <c r="I158" i="4"/>
  <c r="I159" i="4"/>
  <c r="I160" i="4"/>
  <c r="I162" i="4"/>
  <c r="L162" i="4" s="1"/>
  <c r="I161" i="4"/>
  <c r="L161" i="4" s="1"/>
  <c r="I163" i="4"/>
  <c r="L163" i="4" s="1"/>
  <c r="I164" i="4"/>
  <c r="L164" i="4" s="1"/>
  <c r="I165" i="4"/>
  <c r="L165" i="4" s="1"/>
  <c r="I166" i="4"/>
  <c r="L166" i="4" s="1"/>
  <c r="I168" i="4"/>
  <c r="L168" i="4" s="1"/>
  <c r="I167" i="4"/>
  <c r="L167" i="4" s="1"/>
  <c r="L111" i="4" l="1"/>
  <c r="L142" i="4"/>
  <c r="L144" i="4" s="1"/>
  <c r="L157" i="4"/>
  <c r="L158" i="4"/>
  <c r="L159" i="4"/>
  <c r="L160" i="4"/>
  <c r="I169" i="4"/>
  <c r="L169" i="4" s="1"/>
  <c r="I170" i="4"/>
  <c r="L170" i="4" s="1"/>
  <c r="I172" i="4"/>
  <c r="I171" i="4"/>
  <c r="L171" i="4" s="1"/>
  <c r="I216" i="4"/>
  <c r="H199" i="4"/>
  <c r="H200" i="4"/>
  <c r="J200" i="4" s="1"/>
  <c r="K200" i="4" s="1"/>
  <c r="H201" i="4"/>
  <c r="J201" i="4" s="1"/>
  <c r="K201" i="4" s="1"/>
  <c r="H202" i="4"/>
  <c r="J202" i="4" s="1"/>
  <c r="K202" i="4" s="1"/>
  <c r="H203" i="4"/>
  <c r="J203" i="4" s="1"/>
  <c r="K203" i="4" s="1"/>
  <c r="H204" i="4"/>
  <c r="J204" i="4" s="1"/>
  <c r="K204" i="4" s="1"/>
  <c r="H205" i="4"/>
  <c r="J205" i="4" s="1"/>
  <c r="K205" i="4" s="1"/>
  <c r="H206" i="4"/>
  <c r="J206" i="4" s="1"/>
  <c r="K206" i="4" s="1"/>
  <c r="H207" i="4"/>
  <c r="J207" i="4" s="1"/>
  <c r="K207" i="4" s="1"/>
  <c r="H208" i="4"/>
  <c r="J208" i="4" s="1"/>
  <c r="K208" i="4" s="1"/>
  <c r="H209" i="4"/>
  <c r="J209" i="4" s="1"/>
  <c r="K209" i="4" s="1"/>
  <c r="H210" i="4"/>
  <c r="J210" i="4" s="1"/>
  <c r="K210" i="4" s="1"/>
  <c r="H211" i="4"/>
  <c r="J211" i="4" s="1"/>
  <c r="K211" i="4" s="1"/>
  <c r="H212" i="4"/>
  <c r="J212" i="4" s="1"/>
  <c r="K212" i="4" s="1"/>
  <c r="H213" i="4"/>
  <c r="J213" i="4" s="1"/>
  <c r="K213" i="4" s="1"/>
  <c r="H214" i="4"/>
  <c r="J214" i="4" s="1"/>
  <c r="K214" i="4" s="1"/>
  <c r="I173" i="4"/>
  <c r="L173" i="4" s="1"/>
  <c r="I179" i="4"/>
  <c r="L179" i="4" s="1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78" i="4"/>
  <c r="J199" i="4" l="1"/>
  <c r="K199" i="4" s="1"/>
  <c r="H216" i="4"/>
  <c r="L178" i="4"/>
  <c r="L194" i="4" s="1"/>
  <c r="I194" i="4"/>
  <c r="I174" i="4"/>
  <c r="L172" i="4"/>
  <c r="L174" i="4" s="1"/>
  <c r="K216" i="4"/>
  <c r="D8" i="2"/>
  <c r="H5" i="1"/>
  <c r="J5" i="1" s="1"/>
  <c r="K5" i="1" s="1"/>
  <c r="H6" i="1"/>
  <c r="J6" i="1" s="1"/>
  <c r="K6" i="1" s="1"/>
  <c r="H7" i="1"/>
  <c r="J7" i="1" s="1"/>
  <c r="K7" i="1" s="1"/>
  <c r="H9" i="1"/>
  <c r="J9" i="1" s="1"/>
  <c r="K9" i="1" s="1"/>
  <c r="H8" i="1"/>
  <c r="J8" i="1" s="1"/>
  <c r="K8" i="1" s="1"/>
  <c r="H10" i="1"/>
  <c r="J10" i="1" s="1"/>
  <c r="K10" i="1" s="1"/>
  <c r="H11" i="1"/>
  <c r="J11" i="1" s="1"/>
  <c r="K11" i="1" s="1"/>
  <c r="H12" i="1"/>
  <c r="J12" i="1" s="1"/>
  <c r="K12" i="1" s="1"/>
  <c r="H13" i="1"/>
  <c r="J13" i="1" s="1"/>
  <c r="K13" i="1" s="1"/>
  <c r="H14" i="1"/>
  <c r="J14" i="1" s="1"/>
  <c r="K14" i="1" s="1"/>
  <c r="H15" i="1"/>
  <c r="J15" i="1" s="1"/>
  <c r="K15" i="1" s="1"/>
  <c r="I18" i="1"/>
  <c r="J18" i="1" s="1"/>
  <c r="K18" i="1" s="1"/>
  <c r="H18" i="1"/>
  <c r="H17" i="1"/>
  <c r="J17" i="1" s="1"/>
  <c r="K17" i="1" s="1"/>
  <c r="H16" i="1"/>
  <c r="J16" i="1" s="1"/>
  <c r="K16" i="1" s="1"/>
  <c r="H19" i="1"/>
  <c r="J19" i="1" s="1"/>
  <c r="K19" i="1" s="1"/>
  <c r="H20" i="1"/>
  <c r="J20" i="1" s="1"/>
  <c r="K20" i="1" s="1"/>
  <c r="H21" i="1"/>
  <c r="J21" i="1" s="1"/>
  <c r="K21" i="1" s="1"/>
  <c r="H22" i="1"/>
  <c r="J22" i="1" s="1"/>
  <c r="K22" i="1" s="1"/>
  <c r="H23" i="1"/>
  <c r="J23" i="1" s="1"/>
  <c r="K23" i="1" s="1"/>
  <c r="H24" i="1"/>
  <c r="I26" i="1"/>
  <c r="J26" i="1" s="1"/>
  <c r="K26" i="1" s="1"/>
  <c r="H26" i="1"/>
  <c r="H27" i="1"/>
  <c r="J27" i="1" s="1"/>
  <c r="K27" i="1" s="1"/>
  <c r="H28" i="1"/>
  <c r="J28" i="1" s="1"/>
  <c r="K28" i="1" s="1"/>
  <c r="H29" i="1"/>
  <c r="J29" i="1" s="1"/>
  <c r="K29" i="1" s="1"/>
  <c r="H30" i="1"/>
  <c r="J30" i="1" s="1"/>
  <c r="K30" i="1" s="1"/>
  <c r="H31" i="1"/>
  <c r="J31" i="1" s="1"/>
  <c r="K31" i="1" s="1"/>
  <c r="J24" i="1" l="1"/>
  <c r="K24" i="1" s="1"/>
  <c r="H32" i="1"/>
  <c r="J32" i="1" s="1"/>
  <c r="K32" i="1" s="1"/>
  <c r="H34" i="1"/>
  <c r="J34" i="1" s="1"/>
  <c r="K34" i="1" s="1"/>
  <c r="H33" i="1"/>
  <c r="J33" i="1" s="1"/>
  <c r="K33" i="1" s="1"/>
  <c r="H35" i="1"/>
  <c r="J35" i="1" s="1"/>
  <c r="K35" i="1" s="1"/>
  <c r="H37" i="1"/>
  <c r="J37" i="1" s="1"/>
  <c r="K37" i="1" s="1"/>
  <c r="H36" i="1"/>
  <c r="J36" i="1" s="1"/>
  <c r="I38" i="1"/>
  <c r="H38" i="1"/>
  <c r="D7" i="2"/>
  <c r="H39" i="1"/>
  <c r="J39" i="1" s="1"/>
  <c r="K39" i="1" s="1"/>
  <c r="H40" i="1"/>
  <c r="J40" i="1" s="1"/>
  <c r="K40" i="1" s="1"/>
  <c r="I42" i="1"/>
  <c r="H42" i="1"/>
  <c r="I43" i="1"/>
  <c r="H43" i="1"/>
  <c r="I44" i="1"/>
  <c r="H44" i="1"/>
  <c r="H45" i="1"/>
  <c r="J45" i="1" s="1"/>
  <c r="K45" i="1" s="1"/>
  <c r="H47" i="1"/>
  <c r="J47" i="1" s="1"/>
  <c r="K47" i="1" s="1"/>
  <c r="H46" i="1"/>
  <c r="J46" i="1" s="1"/>
  <c r="K46" i="1" s="1"/>
  <c r="H48" i="1"/>
  <c r="J48" i="1" s="1"/>
  <c r="K48" i="1" s="1"/>
  <c r="H49" i="1"/>
  <c r="J49" i="1" s="1"/>
  <c r="K49" i="1" s="1"/>
  <c r="H50" i="1"/>
  <c r="J50" i="1" s="1"/>
  <c r="K50" i="1" s="1"/>
  <c r="I51" i="1"/>
  <c r="H51" i="1"/>
  <c r="H52" i="1"/>
  <c r="J52" i="1" s="1"/>
  <c r="K52" i="1" s="1"/>
  <c r="H55" i="1"/>
  <c r="J55" i="1" s="1"/>
  <c r="K55" i="1" s="1"/>
  <c r="H54" i="1"/>
  <c r="J54" i="1" s="1"/>
  <c r="K54" i="1" s="1"/>
  <c r="H53" i="1"/>
  <c r="J53" i="1" s="1"/>
  <c r="K53" i="1" s="1"/>
  <c r="H57" i="1"/>
  <c r="J57" i="1" s="1"/>
  <c r="K57" i="1" s="1"/>
  <c r="H56" i="1"/>
  <c r="J56" i="1" s="1"/>
  <c r="K56" i="1" s="1"/>
  <c r="D9" i="2"/>
  <c r="H58" i="1"/>
  <c r="J58" i="1" s="1"/>
  <c r="K58" i="1" s="1"/>
  <c r="I59" i="1"/>
  <c r="H59" i="1"/>
  <c r="H60" i="1"/>
  <c r="J60" i="1" s="1"/>
  <c r="K60" i="1" s="1"/>
  <c r="H71" i="1"/>
  <c r="J71" i="1" s="1"/>
  <c r="K71" i="1" s="1"/>
  <c r="I70" i="1"/>
  <c r="J70" i="1" s="1"/>
  <c r="K70" i="1" s="1"/>
  <c r="H70" i="1"/>
  <c r="H65" i="1"/>
  <c r="J65" i="1" s="1"/>
  <c r="K65" i="1" s="1"/>
  <c r="H64" i="1"/>
  <c r="J64" i="1" s="1"/>
  <c r="K64" i="1" s="1"/>
  <c r="H68" i="1"/>
  <c r="I67" i="1"/>
  <c r="H67" i="1"/>
  <c r="I66" i="1"/>
  <c r="H66" i="1"/>
  <c r="I62" i="1"/>
  <c r="H62" i="1"/>
  <c r="H69" i="1"/>
  <c r="H63" i="1"/>
  <c r="D6" i="2"/>
  <c r="I72" i="1"/>
  <c r="H72" i="1"/>
  <c r="I73" i="1"/>
  <c r="H73" i="1"/>
  <c r="H74" i="1"/>
  <c r="K74" i="1" s="1"/>
  <c r="H75" i="1"/>
  <c r="J75" i="1" s="1"/>
  <c r="H77" i="1"/>
  <c r="K77" i="1" s="1"/>
  <c r="I78" i="1"/>
  <c r="H78" i="1"/>
  <c r="H80" i="1"/>
  <c r="K80" i="1" s="1"/>
  <c r="H79" i="1"/>
  <c r="K79" i="1" s="1"/>
  <c r="H81" i="1"/>
  <c r="J81" i="1" s="1"/>
  <c r="J38" i="1" l="1"/>
  <c r="K38" i="1" s="1"/>
  <c r="K36" i="1"/>
  <c r="J42" i="1"/>
  <c r="K42" i="1" s="1"/>
  <c r="J43" i="1"/>
  <c r="K43" i="1" s="1"/>
  <c r="J44" i="1"/>
  <c r="K44" i="1" s="1"/>
  <c r="J51" i="1"/>
  <c r="K51" i="1" s="1"/>
  <c r="J59" i="1"/>
  <c r="K59" i="1" s="1"/>
  <c r="J66" i="1"/>
  <c r="K66" i="1" s="1"/>
  <c r="J67" i="1"/>
  <c r="K67" i="1" s="1"/>
  <c r="J68" i="1"/>
  <c r="K68" i="1" s="1"/>
  <c r="J62" i="1"/>
  <c r="K62" i="1" s="1"/>
  <c r="J69" i="1"/>
  <c r="K69" i="1" s="1"/>
  <c r="J63" i="1"/>
  <c r="K63" i="1" s="1"/>
  <c r="J72" i="1"/>
  <c r="K72" i="1" s="1"/>
  <c r="J73" i="1"/>
  <c r="K73" i="1" s="1"/>
  <c r="J74" i="1"/>
  <c r="K75" i="1"/>
  <c r="J77" i="1"/>
  <c r="J78" i="1"/>
  <c r="K78" i="1" s="1"/>
  <c r="J79" i="1"/>
  <c r="J80" i="1"/>
  <c r="K81" i="1"/>
  <c r="I82" i="1"/>
  <c r="H82" i="1"/>
  <c r="H83" i="1"/>
  <c r="J83" i="1" s="1"/>
  <c r="H84" i="1"/>
  <c r="J84" i="1" s="1"/>
  <c r="H85" i="1"/>
  <c r="K85" i="1" s="1"/>
  <c r="J85" i="1" l="1"/>
  <c r="J82" i="1"/>
  <c r="K82" i="1" s="1"/>
  <c r="K83" i="1"/>
  <c r="K84" i="1"/>
  <c r="D5" i="2"/>
  <c r="D4" i="2"/>
  <c r="D3" i="2"/>
  <c r="H87" i="1" l="1"/>
  <c r="J87" i="1" s="1"/>
  <c r="K87" i="1" s="1"/>
  <c r="H86" i="1"/>
  <c r="J86" i="1" s="1"/>
  <c r="K86" i="1" s="1"/>
  <c r="H88" i="1"/>
  <c r="J88" i="1" s="1"/>
  <c r="K88" i="1" s="1"/>
  <c r="H89" i="1"/>
  <c r="J89" i="1" s="1"/>
  <c r="K89" i="1" s="1"/>
  <c r="H90" i="1"/>
  <c r="J90" i="1" s="1"/>
  <c r="K90" i="1" s="1"/>
  <c r="I91" i="1"/>
  <c r="H91" i="1"/>
  <c r="H93" i="1"/>
  <c r="J93" i="1" s="1"/>
  <c r="K93" i="1" s="1"/>
  <c r="I94" i="1"/>
  <c r="H94" i="1"/>
  <c r="I95" i="1"/>
  <c r="H95" i="1"/>
  <c r="I97" i="1"/>
  <c r="H97" i="1"/>
  <c r="I96" i="1"/>
  <c r="H96" i="1"/>
  <c r="I98" i="1"/>
  <c r="H98" i="1"/>
  <c r="I99" i="1"/>
  <c r="H99" i="1"/>
  <c r="H100" i="1"/>
  <c r="J100" i="1" s="1"/>
  <c r="K100" i="1" s="1"/>
  <c r="H101" i="1"/>
  <c r="J101" i="1" s="1"/>
  <c r="K101" i="1" s="1"/>
  <c r="H102" i="1"/>
  <c r="J102" i="1" s="1"/>
  <c r="K102" i="1" s="1"/>
  <c r="I103" i="1"/>
  <c r="H103" i="1"/>
  <c r="H105" i="1"/>
  <c r="J105" i="1" s="1"/>
  <c r="K105" i="1" s="1"/>
  <c r="H104" i="1"/>
  <c r="J104" i="1" s="1"/>
  <c r="K104" i="1" s="1"/>
  <c r="H106" i="1"/>
  <c r="J106" i="1" s="1"/>
  <c r="K106" i="1" s="1"/>
  <c r="H107" i="1"/>
  <c r="I107" i="1"/>
  <c r="H108" i="1"/>
  <c r="J108" i="1" s="1"/>
  <c r="K108" i="1" s="1"/>
  <c r="H109" i="1"/>
  <c r="J109" i="1" s="1"/>
  <c r="K109" i="1" s="1"/>
  <c r="I111" i="1"/>
  <c r="H111" i="1"/>
  <c r="I113" i="1"/>
  <c r="H113" i="1"/>
  <c r="H112" i="1"/>
  <c r="H114" i="1"/>
  <c r="J114" i="1" s="1"/>
  <c r="K114" i="1" s="1"/>
  <c r="H115" i="1"/>
  <c r="J115" i="1" s="1"/>
  <c r="K115" i="1" s="1"/>
  <c r="H117" i="1"/>
  <c r="J117" i="1" s="1"/>
  <c r="K117" i="1" s="1"/>
  <c r="H116" i="1"/>
  <c r="J116" i="1" s="1"/>
  <c r="K116" i="1" s="1"/>
  <c r="H118" i="1"/>
  <c r="J118" i="1" s="1"/>
  <c r="K118" i="1" s="1"/>
  <c r="H119" i="1"/>
  <c r="J119" i="1" s="1"/>
  <c r="K119" i="1" s="1"/>
  <c r="H120" i="1"/>
  <c r="J120" i="1" s="1"/>
  <c r="K120" i="1" s="1"/>
  <c r="H121" i="1"/>
  <c r="J121" i="1" s="1"/>
  <c r="K121" i="1" s="1"/>
  <c r="H122" i="1"/>
  <c r="J122" i="1" s="1"/>
  <c r="K122" i="1" s="1"/>
  <c r="I123" i="1"/>
  <c r="H123" i="1"/>
  <c r="H125" i="1"/>
  <c r="J125" i="1" s="1"/>
  <c r="K125" i="1" s="1"/>
  <c r="H124" i="1"/>
  <c r="J124" i="1" s="1"/>
  <c r="K124" i="1" s="1"/>
  <c r="H126" i="1"/>
  <c r="J126" i="1" s="1"/>
  <c r="K126" i="1" s="1"/>
  <c r="H128" i="1"/>
  <c r="J128" i="1" s="1"/>
  <c r="K128" i="1" s="1"/>
  <c r="H127" i="1"/>
  <c r="J127" i="1" s="1"/>
  <c r="K127" i="1" s="1"/>
  <c r="I132" i="1"/>
  <c r="H132" i="1"/>
  <c r="H130" i="1"/>
  <c r="J130" i="1" s="1"/>
  <c r="K130" i="1" s="1"/>
  <c r="H129" i="1"/>
  <c r="J129" i="1" s="1"/>
  <c r="K129" i="1" s="1"/>
  <c r="H131" i="1"/>
  <c r="J131" i="1" s="1"/>
  <c r="K131" i="1" s="1"/>
  <c r="H134" i="1"/>
  <c r="J134" i="1" s="1"/>
  <c r="K134" i="1" s="1"/>
  <c r="H135" i="1"/>
  <c r="J135" i="1" s="1"/>
  <c r="K135" i="1" s="1"/>
  <c r="I136" i="1"/>
  <c r="H136" i="1"/>
  <c r="H137" i="1"/>
  <c r="J137" i="1" s="1"/>
  <c r="K137" i="1" s="1"/>
  <c r="I138" i="1"/>
  <c r="H138" i="1"/>
  <c r="H139" i="1"/>
  <c r="J139" i="1" s="1"/>
  <c r="K139" i="1" s="1"/>
  <c r="H140" i="1"/>
  <c r="I140" i="1"/>
  <c r="H141" i="1"/>
  <c r="J141" i="1" s="1"/>
  <c r="K141" i="1" s="1"/>
  <c r="H142" i="1"/>
  <c r="J142" i="1" s="1"/>
  <c r="K142" i="1" s="1"/>
  <c r="H143" i="1"/>
  <c r="I144" i="1"/>
  <c r="H144" i="1"/>
  <c r="I145" i="1"/>
  <c r="H145" i="1"/>
  <c r="H146" i="1"/>
  <c r="I147" i="1"/>
  <c r="H147" i="1"/>
  <c r="H148" i="1"/>
  <c r="J148" i="1" s="1"/>
  <c r="K148" i="1" s="1"/>
  <c r="I149" i="1"/>
  <c r="H149" i="1"/>
  <c r="H150" i="1"/>
  <c r="J150" i="1" s="1"/>
  <c r="K150" i="1" s="1"/>
  <c r="I151" i="1"/>
  <c r="H151" i="1"/>
  <c r="H153" i="1"/>
  <c r="J153" i="1" s="1"/>
  <c r="K153" i="1" s="1"/>
  <c r="H154" i="1"/>
  <c r="J154" i="1" s="1"/>
  <c r="K154" i="1" s="1"/>
  <c r="H155" i="1"/>
  <c r="J155" i="1" s="1"/>
  <c r="K155" i="1" s="1"/>
  <c r="H156" i="1"/>
  <c r="J156" i="1" s="1"/>
  <c r="K156" i="1" s="1"/>
  <c r="H157" i="1"/>
  <c r="J157" i="1" s="1"/>
  <c r="K157" i="1" s="1"/>
  <c r="H158" i="1"/>
  <c r="J158" i="1" s="1"/>
  <c r="K158" i="1" s="1"/>
  <c r="I159" i="1"/>
  <c r="H159" i="1"/>
  <c r="H161" i="1"/>
  <c r="J161" i="1" s="1"/>
  <c r="K161" i="1" s="1"/>
  <c r="H160" i="1"/>
  <c r="J160" i="1" s="1"/>
  <c r="K160" i="1" s="1"/>
  <c r="H162" i="1"/>
  <c r="J162" i="1" s="1"/>
  <c r="K162" i="1" s="1"/>
  <c r="H163" i="1"/>
  <c r="J163" i="1" s="1"/>
  <c r="K163" i="1" s="1"/>
  <c r="H164" i="1"/>
  <c r="J164" i="1" s="1"/>
  <c r="K164" i="1" s="1"/>
  <c r="H165" i="1"/>
  <c r="J165" i="1" s="1"/>
  <c r="K165" i="1" s="1"/>
  <c r="H166" i="1"/>
  <c r="J166" i="1" s="1"/>
  <c r="K166" i="1" s="1"/>
  <c r="H167" i="1"/>
  <c r="J167" i="1" s="1"/>
  <c r="K167" i="1" s="1"/>
  <c r="I168" i="1"/>
  <c r="H168" i="1"/>
  <c r="H169" i="1"/>
  <c r="J169" i="1" s="1"/>
  <c r="K169" i="1" s="1"/>
  <c r="I170" i="1"/>
  <c r="H170" i="1"/>
  <c r="H171" i="1"/>
  <c r="J171" i="1" s="1"/>
  <c r="K171" i="1" s="1"/>
  <c r="H173" i="1"/>
  <c r="J173" i="1" s="1"/>
  <c r="K173" i="1" s="1"/>
  <c r="H176" i="1"/>
  <c r="J176" i="1" s="1"/>
  <c r="I177" i="1"/>
  <c r="H177" i="1"/>
  <c r="I178" i="1"/>
  <c r="H178" i="1"/>
  <c r="I175" i="1"/>
  <c r="H175" i="1"/>
  <c r="H174" i="1"/>
  <c r="J174" i="1" s="1"/>
  <c r="I179" i="1"/>
  <c r="H179" i="1"/>
  <c r="I180" i="1"/>
  <c r="H180" i="1"/>
  <c r="I181" i="1"/>
  <c r="H181" i="1"/>
  <c r="H184" i="1"/>
  <c r="J184" i="1" s="1"/>
  <c r="H183" i="1"/>
  <c r="H185" i="1"/>
  <c r="H186" i="1"/>
  <c r="J186" i="1" s="1"/>
  <c r="I195" i="1"/>
  <c r="H195" i="1"/>
  <c r="H194" i="1"/>
  <c r="J194" i="1" s="1"/>
  <c r="H193" i="1"/>
  <c r="J193" i="1" s="1"/>
  <c r="H192" i="1"/>
  <c r="J192" i="1" s="1"/>
  <c r="I191" i="1"/>
  <c r="H191" i="1"/>
  <c r="H190" i="1"/>
  <c r="J190" i="1" s="1"/>
  <c r="H189" i="1"/>
  <c r="J189" i="1" s="1"/>
  <c r="H188" i="1"/>
  <c r="J188" i="1" s="1"/>
  <c r="H187" i="1"/>
  <c r="J187" i="1" s="1"/>
  <c r="J103" i="1" l="1"/>
  <c r="K103" i="1" s="1"/>
  <c r="J97" i="1"/>
  <c r="K97" i="1" s="1"/>
  <c r="J94" i="1"/>
  <c r="K94" i="1" s="1"/>
  <c r="J95" i="1"/>
  <c r="K95" i="1" s="1"/>
  <c r="J91" i="1"/>
  <c r="K91" i="1" s="1"/>
  <c r="J96" i="1"/>
  <c r="K96" i="1" s="1"/>
  <c r="J98" i="1"/>
  <c r="K98" i="1" s="1"/>
  <c r="J99" i="1"/>
  <c r="K99" i="1" s="1"/>
  <c r="J107" i="1"/>
  <c r="K107" i="1" s="1"/>
  <c r="J140" i="1"/>
  <c r="K140" i="1" s="1"/>
  <c r="J111" i="1"/>
  <c r="K111" i="1" s="1"/>
  <c r="J168" i="1"/>
  <c r="K168" i="1" s="1"/>
  <c r="J132" i="1"/>
  <c r="K132" i="1" s="1"/>
  <c r="J151" i="1"/>
  <c r="K151" i="1" s="1"/>
  <c r="J112" i="1"/>
  <c r="K112" i="1" s="1"/>
  <c r="J113" i="1"/>
  <c r="K113" i="1" s="1"/>
  <c r="J123" i="1"/>
  <c r="K123" i="1" s="1"/>
  <c r="J136" i="1"/>
  <c r="K136" i="1" s="1"/>
  <c r="J138" i="1"/>
  <c r="K138" i="1" s="1"/>
  <c r="J175" i="1"/>
  <c r="K175" i="1" s="1"/>
  <c r="J177" i="1"/>
  <c r="K177" i="1" s="1"/>
  <c r="J149" i="1"/>
  <c r="K149" i="1" s="1"/>
  <c r="J180" i="1"/>
  <c r="K180" i="1" s="1"/>
  <c r="J147" i="1"/>
  <c r="K147" i="1" s="1"/>
  <c r="J143" i="1"/>
  <c r="K143" i="1" s="1"/>
  <c r="J144" i="1"/>
  <c r="K144" i="1" s="1"/>
  <c r="J145" i="1"/>
  <c r="K145" i="1" s="1"/>
  <c r="J146" i="1"/>
  <c r="K146" i="1" s="1"/>
  <c r="J195" i="1"/>
  <c r="K195" i="1" s="1"/>
  <c r="J159" i="1"/>
  <c r="K159" i="1" s="1"/>
  <c r="J191" i="1"/>
  <c r="K191" i="1" s="1"/>
  <c r="J178" i="1"/>
  <c r="K178" i="1" s="1"/>
  <c r="J170" i="1"/>
  <c r="K170" i="1" s="1"/>
  <c r="J183" i="1"/>
  <c r="K183" i="1" s="1"/>
  <c r="J179" i="1"/>
  <c r="K179" i="1" s="1"/>
  <c r="J185" i="1"/>
  <c r="K185" i="1" s="1"/>
  <c r="K186" i="1"/>
  <c r="K192" i="1"/>
  <c r="J181" i="1"/>
  <c r="K181" i="1" s="1"/>
  <c r="K184" i="1"/>
  <c r="K174" i="1"/>
  <c r="K176" i="1"/>
  <c r="K187" i="1"/>
  <c r="K188" i="1"/>
  <c r="K189" i="1"/>
  <c r="K190" i="1"/>
  <c r="K193" i="1"/>
  <c r="K194" i="1"/>
</calcChain>
</file>

<file path=xl/sharedStrings.xml><?xml version="1.0" encoding="utf-8"?>
<sst xmlns="http://schemas.openxmlformats.org/spreadsheetml/2006/main" count="963" uniqueCount="511">
  <si>
    <t>PRODUCT : PREMIUM OPTION</t>
  </si>
  <si>
    <t>DATE</t>
  </si>
  <si>
    <t>SCRIP</t>
  </si>
  <si>
    <t>QTY.</t>
  </si>
  <si>
    <t>RECO</t>
  </si>
  <si>
    <t>RATE</t>
  </si>
  <si>
    <t>PROFIT / LOSS</t>
  </si>
  <si>
    <t>NET POINTS</t>
  </si>
  <si>
    <t xml:space="preserve">  </t>
  </si>
  <si>
    <t>INVESTMENT</t>
  </si>
  <si>
    <t xml:space="preserve">TGT1 </t>
  </si>
  <si>
    <t>TGT 2</t>
  </si>
  <si>
    <t>P/L</t>
  </si>
  <si>
    <t>LONG</t>
  </si>
  <si>
    <t>TITAN 800 CE</t>
  </si>
  <si>
    <t>POWERGRID 200 CE</t>
  </si>
  <si>
    <t>RAYMOND 1000 CE</t>
  </si>
  <si>
    <t>ONGC 190 CE</t>
  </si>
  <si>
    <t>HCL 940 PE</t>
  </si>
  <si>
    <t>KTKBANK 130 PE</t>
  </si>
  <si>
    <t>APOLLOTYRE 260 PE</t>
  </si>
  <si>
    <t>HPCL 380 PE</t>
  </si>
  <si>
    <t>APOLLOTYRE 270 CE</t>
  </si>
  <si>
    <t>BPCL 440 CE</t>
  </si>
  <si>
    <t>MNM 740 CE</t>
  </si>
  <si>
    <t>BAJAJ-AUTO 3050 CE</t>
  </si>
  <si>
    <t>REC 140 CE</t>
  </si>
  <si>
    <t>VEDL 310 PE</t>
  </si>
  <si>
    <t>UNION 100 PE</t>
  </si>
  <si>
    <t>IGL 310 PE</t>
  </si>
  <si>
    <t>HPCL 340 PE</t>
  </si>
  <si>
    <t>TCS 2850 CE</t>
  </si>
  <si>
    <t>NIIT 960 CE</t>
  </si>
  <si>
    <t>JET 700 PE</t>
  </si>
  <si>
    <t>ADANIENT 150 PE</t>
  </si>
  <si>
    <t>SUNPHARMA 510 CE</t>
  </si>
  <si>
    <t>AUROPHARMA 590 CE</t>
  </si>
  <si>
    <t>APOLLOTYRE 280 PE</t>
  </si>
  <si>
    <t>TATAMOTORS 370 CE</t>
  </si>
  <si>
    <t>HUL 1400 CE</t>
  </si>
  <si>
    <t>JSPL 250 CE</t>
  </si>
  <si>
    <t>ASIANPAINT  1180 CE</t>
  </si>
  <si>
    <t>TATAMOTORS 340 PE</t>
  </si>
  <si>
    <t>SREI 90 CE</t>
  </si>
  <si>
    <t>ADANIENT 140 CE</t>
  </si>
  <si>
    <t>DRREDDY 2150 CE</t>
  </si>
  <si>
    <t>HDIL 45 CE</t>
  </si>
  <si>
    <t>HDFC 1860 CE</t>
  </si>
  <si>
    <t>LT 1380 CE</t>
  </si>
  <si>
    <t>HPCL 310 PE</t>
  </si>
  <si>
    <t>TVSMOTOR 680 CE</t>
  </si>
  <si>
    <t>UJJIVAN 400 CE</t>
  </si>
  <si>
    <t>INDIACEM 150 CE</t>
  </si>
  <si>
    <t>NTPC 175 CE</t>
  </si>
  <si>
    <t>TATAMTRDVR 195 CE</t>
  </si>
  <si>
    <t>HPCL 300 PE</t>
  </si>
  <si>
    <t>IOC 160 PE</t>
  </si>
  <si>
    <t>AIRTEL 410 PE</t>
  </si>
  <si>
    <t>HINDALCO 235 CE</t>
  </si>
  <si>
    <t>CIPLA 600 CE</t>
  </si>
  <si>
    <t>HDFC 1900 CE</t>
  </si>
  <si>
    <t>GAIL 340 PE</t>
  </si>
  <si>
    <t>GAIL 350 CE</t>
  </si>
  <si>
    <t>TATASTEEL 620 CE</t>
  </si>
  <si>
    <t>BPCL 420 CE</t>
  </si>
  <si>
    <t>MNM 860 CE</t>
  </si>
  <si>
    <t>JISLJALEQS 100 PE</t>
  </si>
  <si>
    <t>CANBK 230 PE</t>
  </si>
  <si>
    <t>AIRTEL 350 PE</t>
  </si>
  <si>
    <t>BPCL 370 CE</t>
  </si>
  <si>
    <t>IOC 160 CE</t>
  </si>
  <si>
    <t>REC 120 CE</t>
  </si>
  <si>
    <t>YESBANK 350 CE</t>
  </si>
  <si>
    <t>LT 1340 PE</t>
  </si>
  <si>
    <t>VEDL 240 PE</t>
  </si>
  <si>
    <t>HUL 1560 PE</t>
  </si>
  <si>
    <t>SUNPHARMA 500 CE</t>
  </si>
  <si>
    <t>AURO 520 PE</t>
  </si>
  <si>
    <t>BEL 110 PE</t>
  </si>
  <si>
    <t>KPIT 270 CE</t>
  </si>
  <si>
    <t>IDEA 65 CE</t>
  </si>
  <si>
    <t>POWERGRID 210 CE</t>
  </si>
  <si>
    <t>GAIL 340 CE</t>
  </si>
  <si>
    <t>HINDALCO 250 CE</t>
  </si>
  <si>
    <t>DLF 210 CE</t>
  </si>
  <si>
    <t>DISHTV 70 PE</t>
  </si>
  <si>
    <t>ADANIPORTS 370 CE</t>
  </si>
  <si>
    <t>GAIL 330 PE</t>
  </si>
  <si>
    <t>BEL 115 CE</t>
  </si>
  <si>
    <t>PFC 80 PE</t>
  </si>
  <si>
    <t>INDUSIND 1940 PE</t>
  </si>
  <si>
    <t>CADILA 380 PE</t>
  </si>
  <si>
    <t>ALBK 40 PE</t>
  </si>
  <si>
    <t>LT 1260 CE</t>
  </si>
  <si>
    <t>REC 100 PE</t>
  </si>
  <si>
    <t>AIRTEL 380 CE</t>
  </si>
  <si>
    <t>EQUITAS 140 CE</t>
  </si>
  <si>
    <t>NATIONALUM 65 CE</t>
  </si>
  <si>
    <t>HAVELLS 550 PE</t>
  </si>
  <si>
    <t>ASHOKLEY 140 CE</t>
  </si>
  <si>
    <t>SBIN 260 CE</t>
  </si>
  <si>
    <t>PCJ 80 PE</t>
  </si>
  <si>
    <t>HPCL 300 CE</t>
  </si>
  <si>
    <t>ARVIND 410 CE</t>
  </si>
  <si>
    <t>HUL 1680 CE</t>
  </si>
  <si>
    <t>GAIL 370 CE</t>
  </si>
  <si>
    <t>IRB 200 CE</t>
  </si>
  <si>
    <t>POWERGRID 180 CE</t>
  </si>
  <si>
    <t>JSPL 210 CE</t>
  </si>
  <si>
    <t>AIRTEL 370 CE</t>
  </si>
  <si>
    <t>TCS 1900 PE</t>
  </si>
  <si>
    <t>TATAMOTORS 270 CE</t>
  </si>
  <si>
    <t>BIOCON 580 CE</t>
  </si>
  <si>
    <t>LT 1300 CE</t>
  </si>
  <si>
    <t>HCL 960 CE</t>
  </si>
  <si>
    <t>POWERGRID 185 PE</t>
  </si>
  <si>
    <t>RETURN ON INVESTMENT</t>
  </si>
  <si>
    <t>MONTH</t>
  </si>
  <si>
    <t xml:space="preserve">INVESTMENT </t>
  </si>
  <si>
    <t>PROFIT</t>
  </si>
  <si>
    <t>PERCENTAGE</t>
  </si>
  <si>
    <t>June</t>
  </si>
  <si>
    <t>July</t>
  </si>
  <si>
    <t>August</t>
  </si>
  <si>
    <t>1,00,000+</t>
  </si>
  <si>
    <t>NMDC 100 PE</t>
  </si>
  <si>
    <t>COALINDIA 300 CE</t>
  </si>
  <si>
    <t>ITC 320 CE</t>
  </si>
  <si>
    <t>ADANIPORTS 380 CE</t>
  </si>
  <si>
    <t>DHFL 680 CE</t>
  </si>
  <si>
    <t>UNIONBANK 90 CE</t>
  </si>
  <si>
    <t>INDIACEM 130 CE</t>
  </si>
  <si>
    <t>RAYMOND 840 CE</t>
  </si>
  <si>
    <t>TATASTEEL 600 PE</t>
  </si>
  <si>
    <t>POWERGRID 190 PE</t>
  </si>
  <si>
    <t>TCS 2050 CE</t>
  </si>
  <si>
    <t>VOLTAS 580 PE</t>
  </si>
  <si>
    <t>ADANIENT 160 CE</t>
  </si>
  <si>
    <t>September</t>
  </si>
  <si>
    <t>VEDL 220 PE</t>
  </si>
  <si>
    <t>BPCL 360 CE</t>
  </si>
  <si>
    <t>GAIL 370 PE</t>
  </si>
  <si>
    <t>BHARATFORG 660 CE</t>
  </si>
  <si>
    <t>DIVIS 1300 CE</t>
  </si>
  <si>
    <t>AURO 800 CE</t>
  </si>
  <si>
    <t>CANBK 260 CE</t>
  </si>
  <si>
    <t>HINDALCO 240 CE</t>
  </si>
  <si>
    <t>JAIN 90 CE</t>
  </si>
  <si>
    <t>JSPL 210 PE</t>
  </si>
  <si>
    <t>KOTAKBANK 1100 PE</t>
  </si>
  <si>
    <t>ADANIENT 130 PE</t>
  </si>
  <si>
    <t>October</t>
  </si>
  <si>
    <t>CIPLA 620 PE</t>
  </si>
  <si>
    <t>BANKBARODA 90 PE</t>
  </si>
  <si>
    <t>DHFL 280 PE</t>
  </si>
  <si>
    <t>GAIL 320 PE</t>
  </si>
  <si>
    <t>TATAMOTORS 200 CE</t>
  </si>
  <si>
    <t>ASHOKLEY 110 CE</t>
  </si>
  <si>
    <t>HDFC 1780 CE</t>
  </si>
  <si>
    <t>IRB 120 PE</t>
  </si>
  <si>
    <t>BHARATFORG 550 PE</t>
  </si>
  <si>
    <t>HINDALCO 230 CE</t>
  </si>
  <si>
    <t>M&amp;M 720 PE</t>
  </si>
  <si>
    <t>TATAMTRDVR 95 PE</t>
  </si>
  <si>
    <t>LNTFH 120 CE</t>
  </si>
  <si>
    <t>GRASIM 800 CE</t>
  </si>
  <si>
    <t>CESC 700 CE</t>
  </si>
  <si>
    <t>ZEEL 440 CE</t>
  </si>
  <si>
    <t>SUNTV 680 CE</t>
  </si>
  <si>
    <t>NTPC 160 CE</t>
  </si>
  <si>
    <t>November</t>
  </si>
  <si>
    <t>HDFC 1780 PE</t>
  </si>
  <si>
    <t>SUNTV 600 PE</t>
  </si>
  <si>
    <t>INFY 650 PE</t>
  </si>
  <si>
    <t>MARICO 350 CE</t>
  </si>
  <si>
    <t>KOTAK 120 CE</t>
  </si>
  <si>
    <t>UNIONBANK 75 PE</t>
  </si>
  <si>
    <t>PIDILITE 1120 CE</t>
  </si>
  <si>
    <t>JSPL 180 CE</t>
  </si>
  <si>
    <t>CIPLA 520 PE</t>
  </si>
  <si>
    <t>IRB 140 PE</t>
  </si>
  <si>
    <t>HDFC 1860 PE</t>
  </si>
  <si>
    <t>TATAPOWER 75 CE</t>
  </si>
  <si>
    <t>HDFCBANK 2100 PE</t>
  </si>
  <si>
    <t>ICICI 370 CE</t>
  </si>
  <si>
    <t>CIPLA 500 PE</t>
  </si>
  <si>
    <t>ARVIND 90 PE</t>
  </si>
  <si>
    <t>BPCL 330 CE</t>
  </si>
  <si>
    <t>TATASTEEL 520 CE</t>
  </si>
  <si>
    <t>IOC 140 CE</t>
  </si>
  <si>
    <t>NCC 80 PE</t>
  </si>
  <si>
    <t>RELIANCE 1120 CE</t>
  </si>
  <si>
    <t>TATASTEEL 530 CE</t>
  </si>
  <si>
    <t>AMBUJACEM 240 CE</t>
  </si>
  <si>
    <t>JSPL 170 CE</t>
  </si>
  <si>
    <t>KOTAK 1200 PE</t>
  </si>
  <si>
    <t>ITC 270 CE</t>
  </si>
  <si>
    <t>HDFCBANK 2100 CE</t>
  </si>
  <si>
    <t>HEXAWARE 320 CE</t>
  </si>
  <si>
    <t>NMDC 100 CE</t>
  </si>
  <si>
    <t>INFY 660 CE</t>
  </si>
  <si>
    <t>December</t>
  </si>
  <si>
    <t>CADILA 340 PE</t>
  </si>
  <si>
    <t>CENTURYTEX 940 CE</t>
  </si>
  <si>
    <t>BHEL 70 PE</t>
  </si>
  <si>
    <t>HUL 1740 CE</t>
  </si>
  <si>
    <t>DLF 190 CE</t>
  </si>
  <si>
    <t>HCL 920 PE</t>
  </si>
  <si>
    <t>TVS 520 PE</t>
  </si>
  <si>
    <t>TATASTEEL 480 CE</t>
  </si>
  <si>
    <t>ICICI 380 CE</t>
  </si>
  <si>
    <t>UJJIVAN 280 PE</t>
  </si>
  <si>
    <t>NCC 85 PE</t>
  </si>
  <si>
    <t>CIPLA 520 CE</t>
  </si>
  <si>
    <t>JSWSTEEL 280 CE</t>
  </si>
  <si>
    <t>PETRONET 230 CE</t>
  </si>
  <si>
    <t>PNB 90 CE</t>
  </si>
  <si>
    <t>ASIANPAINT 1400 PE</t>
  </si>
  <si>
    <t>SCRIP NAME</t>
  </si>
  <si>
    <t>POSITION</t>
  </si>
  <si>
    <t>QUANTITY</t>
  </si>
  <si>
    <t>RECOMMENDED RATE</t>
  </si>
  <si>
    <t>TARGETS</t>
  </si>
  <si>
    <t>PROFITS</t>
  </si>
  <si>
    <t>PROFIT &amp; LOSS</t>
  </si>
  <si>
    <t>TGT 1</t>
  </si>
  <si>
    <t>TGT 3</t>
  </si>
  <si>
    <t>AMOUNT 1</t>
  </si>
  <si>
    <t>AMOUNT 2</t>
  </si>
  <si>
    <t>AMOUNT 3</t>
  </si>
  <si>
    <t>(In Rupees)</t>
  </si>
  <si>
    <t>Shares quatity as per 2 lots which availables on Futures &amp; Option</t>
  </si>
  <si>
    <t xml:space="preserve">NIITTECH-1320 CALL OPTION </t>
  </si>
  <si>
    <t xml:space="preserve">UPL-840 CALL OPTION </t>
  </si>
  <si>
    <t xml:space="preserve">AXISBANK-700 CALL OPTION </t>
  </si>
  <si>
    <t xml:space="preserve">25 FEB 2019 </t>
  </si>
  <si>
    <t xml:space="preserve">UPL-820 CALL OPTION </t>
  </si>
  <si>
    <t xml:space="preserve">WIPRO-380 CALL OPTION </t>
  </si>
  <si>
    <t xml:space="preserve">22 FEB 2019 </t>
  </si>
  <si>
    <t xml:space="preserve">DLF-160 CALL OPTION </t>
  </si>
  <si>
    <t xml:space="preserve">EQUITAS-115 CALL OPTION </t>
  </si>
  <si>
    <t xml:space="preserve">21 FEB 2019 </t>
  </si>
  <si>
    <t xml:space="preserve">EQUITAS-110 CALL OPTION </t>
  </si>
  <si>
    <t xml:space="preserve">MUTHOOTFIN-530 CALL OPTION </t>
  </si>
  <si>
    <t xml:space="preserve">20 FEB 2019 </t>
  </si>
  <si>
    <t xml:space="preserve"> JINDALSTEL-140 CALL OPTION</t>
  </si>
  <si>
    <t xml:space="preserve">19 FEB 2019 </t>
  </si>
  <si>
    <t xml:space="preserve">RECLTD-120 CALL OPTION </t>
  </si>
  <si>
    <t xml:space="preserve">PFC-105 CALL OPTION </t>
  </si>
  <si>
    <t xml:space="preserve">18 FEB 2019 </t>
  </si>
  <si>
    <t xml:space="preserve">SUNTV-560 CALL OPTION </t>
  </si>
  <si>
    <t>up to 100000+limit</t>
  </si>
  <si>
    <t xml:space="preserve">Investment </t>
  </si>
  <si>
    <r>
      <t xml:space="preserve">                         </t>
    </r>
    <r>
      <rPr>
        <b/>
        <sz val="24"/>
        <color theme="3" tint="-0.249977111117893"/>
        <rFont val="Times New Roman"/>
        <family val="1"/>
      </rPr>
      <t>PREMIUM OPTION TRACKSHEET</t>
    </r>
  </si>
  <si>
    <t xml:space="preserve">SUNTV-600 CALL OPTION </t>
  </si>
  <si>
    <t xml:space="preserve">JUBLFOOD-1300C-28MAR CALL OPTION </t>
  </si>
  <si>
    <t>1ST TGT PROFIT</t>
  </si>
  <si>
    <t>28 FEB 2019</t>
  </si>
  <si>
    <t>27 FEB 2019</t>
  </si>
  <si>
    <t xml:space="preserve">26 FEB 2019 </t>
  </si>
  <si>
    <t xml:space="preserve">1 MAR 2019 </t>
  </si>
  <si>
    <t xml:space="preserve">SUNTV-620 CALL OPTION </t>
  </si>
  <si>
    <t xml:space="preserve">5 MAR 2019 </t>
  </si>
  <si>
    <t xml:space="preserve">JISLJALEQS-60 CALL OPTION </t>
  </si>
  <si>
    <t xml:space="preserve">MUTHOOTFIN-540 CALL OPTION </t>
  </si>
  <si>
    <t xml:space="preserve">6 MAR 2019 </t>
  </si>
  <si>
    <t xml:space="preserve">BAJFINANCE-2700 CALL OPTION </t>
  </si>
  <si>
    <t xml:space="preserve">7 MAR 2019 </t>
  </si>
  <si>
    <t xml:space="preserve">CANBK-250 CALL OPTION </t>
  </si>
  <si>
    <t xml:space="preserve">8 MAR 2019 </t>
  </si>
  <si>
    <t xml:space="preserve">ACC 1560 CALL OPTION </t>
  </si>
  <si>
    <t xml:space="preserve">L&amp;TFH-140 CALL OPTION </t>
  </si>
  <si>
    <t xml:space="preserve">11 MAR 2019 </t>
  </si>
  <si>
    <t xml:space="preserve">INDIACEM-95 CALL OPTION </t>
  </si>
  <si>
    <t xml:space="preserve">12 MAR 2019 </t>
  </si>
  <si>
    <t xml:space="preserve">JSWSTEEL-290 CALL OPTION </t>
  </si>
  <si>
    <t xml:space="preserve">13 MAR 2019 </t>
  </si>
  <si>
    <t xml:space="preserve">AXISBANK-740 CALL OPTION </t>
  </si>
  <si>
    <t xml:space="preserve">14 MAR 2019 </t>
  </si>
  <si>
    <t xml:space="preserve">HINDALCO-205 CALL OPTION </t>
  </si>
  <si>
    <t xml:space="preserve">15 MAR 2019 </t>
  </si>
  <si>
    <t xml:space="preserve">UNIONBANK-85 CALL OPTION </t>
  </si>
  <si>
    <t xml:space="preserve">IDFCFIRSTB-52 CALL OPTION </t>
  </si>
  <si>
    <t xml:space="preserve">18 MAR 2019 </t>
  </si>
  <si>
    <t xml:space="preserve">PVR-1700 CALL OPTION </t>
  </si>
  <si>
    <t xml:space="preserve">19 MAR 2019 </t>
  </si>
  <si>
    <t xml:space="preserve">NCC-105 CALL OPTION </t>
  </si>
  <si>
    <t xml:space="preserve">INDIANB-270 CALL OPTION </t>
  </si>
  <si>
    <t xml:space="preserve">20 MAR 2019 </t>
  </si>
  <si>
    <t xml:space="preserve">RAYMOND-820 CALL OPTION </t>
  </si>
  <si>
    <t xml:space="preserve">22 MAR 2019 </t>
  </si>
  <si>
    <t xml:space="preserve">JISLJALEQS 60 CALL OPTION </t>
  </si>
  <si>
    <t xml:space="preserve">PFC-120 CALL OPTION </t>
  </si>
  <si>
    <t xml:space="preserve">25 MAR 2019 </t>
  </si>
  <si>
    <t xml:space="preserve">26 MAR 2019 </t>
  </si>
  <si>
    <t xml:space="preserve">GRASIM-820 CALL OPTION </t>
  </si>
  <si>
    <t xml:space="preserve">ORIENTBANK-105 CALL OPTION </t>
  </si>
  <si>
    <t xml:space="preserve">CANBK-270 CALL OPTION </t>
  </si>
  <si>
    <t xml:space="preserve">27 MAR 2019 </t>
  </si>
  <si>
    <t xml:space="preserve">28 MAR 2019 </t>
  </si>
  <si>
    <t xml:space="preserve">PNB-90 CALL OPTION </t>
  </si>
  <si>
    <t xml:space="preserve">UNIONBANK-95 CALL OPTION </t>
  </si>
  <si>
    <t xml:space="preserve">29 MAR 2019 </t>
  </si>
  <si>
    <t xml:space="preserve">INDIACEM-110 CALL OPTION </t>
  </si>
  <si>
    <t xml:space="preserve">1 APR 2019 </t>
  </si>
  <si>
    <t xml:space="preserve">JUBLFOOD-1500 CALL OPTION </t>
  </si>
  <si>
    <t xml:space="preserve">January </t>
  </si>
  <si>
    <t>February</t>
  </si>
  <si>
    <t>March</t>
  </si>
  <si>
    <t xml:space="preserve">TATACOMM-620 CALL OPTION </t>
  </si>
  <si>
    <t xml:space="preserve">2 APR 2019 </t>
  </si>
  <si>
    <t xml:space="preserve">BEML-1020 CALL OPTION </t>
  </si>
  <si>
    <t xml:space="preserve">3 APR 2019 </t>
  </si>
  <si>
    <t xml:space="preserve">SRF-2500 CALL OPTION </t>
  </si>
  <si>
    <t xml:space="preserve">4 APR 2019 </t>
  </si>
  <si>
    <t xml:space="preserve">BAJFINANCE-3100 CALL OPTION </t>
  </si>
  <si>
    <t xml:space="preserve">5 APR 2019 </t>
  </si>
  <si>
    <t xml:space="preserve">INFY-760 CALL OPTION </t>
  </si>
  <si>
    <t>ACCURACY</t>
  </si>
  <si>
    <t xml:space="preserve">KOTAKBANK-1340 CALL OPTION </t>
  </si>
  <si>
    <t xml:space="preserve">8 APR 2019 </t>
  </si>
  <si>
    <t xml:space="preserve">9 APR 2019 </t>
  </si>
  <si>
    <t xml:space="preserve">ADANIPORTS-370 PUT OPTION </t>
  </si>
  <si>
    <t xml:space="preserve">YESBANK-270 CALL OPTION </t>
  </si>
  <si>
    <t xml:space="preserve">10 APR 2019 </t>
  </si>
  <si>
    <t xml:space="preserve">KOTAKBANK-1360 CALL OPTION </t>
  </si>
  <si>
    <t xml:space="preserve">IDFC-48 CALL OPTION </t>
  </si>
  <si>
    <t xml:space="preserve">11 APR 2019 </t>
  </si>
  <si>
    <t xml:space="preserve">ASHOKLEY-95 CALL OPTION </t>
  </si>
  <si>
    <t xml:space="preserve">12 APR 2019 </t>
  </si>
  <si>
    <t xml:space="preserve">RECLTD-155 CALL OPTION </t>
  </si>
  <si>
    <t>JISLJALEQS-60 CALL OPTION</t>
  </si>
  <si>
    <t xml:space="preserve">RETURN ON INVESTMENT ON 1st TGT </t>
  </si>
  <si>
    <t xml:space="preserve">INDIGO-1460 CALL OPTION </t>
  </si>
  <si>
    <t xml:space="preserve">15 APR 2019 </t>
  </si>
  <si>
    <t xml:space="preserve">16 APR 2019 </t>
  </si>
  <si>
    <t xml:space="preserve">SRTRANSFIN-1240 CALL OPTION </t>
  </si>
  <si>
    <t xml:space="preserve">INDUSINDBK-1780 CALL OPTION </t>
  </si>
  <si>
    <t xml:space="preserve">TECHM-800 CALL OPTION </t>
  </si>
  <si>
    <t xml:space="preserve">18 APR 2019 </t>
  </si>
  <si>
    <t xml:space="preserve">22 APR 2019 </t>
  </si>
  <si>
    <t xml:space="preserve">DCBBANK-210 CALL OPTION </t>
  </si>
  <si>
    <t xml:space="preserve">23 APR 2019 </t>
  </si>
  <si>
    <t xml:space="preserve">JETAIRWAYS-160 CALL OPTION </t>
  </si>
  <si>
    <t xml:space="preserve">24 APR 2019 </t>
  </si>
  <si>
    <t xml:space="preserve">HAVELLS-750 CALL OPTION </t>
  </si>
  <si>
    <t xml:space="preserve">25 APR 2019 </t>
  </si>
  <si>
    <t xml:space="preserve">26 APR 2019 </t>
  </si>
  <si>
    <t xml:space="preserve">SAIL-58 CALL OPTION </t>
  </si>
  <si>
    <t xml:space="preserve">CANBK-275 CALL OPTION </t>
  </si>
  <si>
    <t>TOTAL CALLS</t>
  </si>
  <si>
    <t>COST TO COST</t>
  </si>
  <si>
    <t>ACTUAL CALLS</t>
  </si>
  <si>
    <t xml:space="preserve">SL </t>
  </si>
  <si>
    <t>PROFITABLE CALLS</t>
  </si>
  <si>
    <t xml:space="preserve">INDIGO-1540 CALL OPTION </t>
  </si>
  <si>
    <t xml:space="preserve">TATASTEEL-560 CALL OPTION </t>
  </si>
  <si>
    <t xml:space="preserve">30 APR 2019 </t>
  </si>
  <si>
    <t>26</t>
  </si>
  <si>
    <t xml:space="preserve">2 MAY 2019 </t>
  </si>
  <si>
    <t xml:space="preserve">KOTAKBANK-1420 CALL OPTION </t>
  </si>
  <si>
    <t>JSWSTEEL-310 CALL OPTION</t>
  </si>
  <si>
    <t xml:space="preserve">FEDERALBNK-97.50 CALL OPTION </t>
  </si>
  <si>
    <t xml:space="preserve">3 MAY 2019 </t>
  </si>
  <si>
    <t>April</t>
  </si>
  <si>
    <t xml:space="preserve">6 MAY 2019 </t>
  </si>
  <si>
    <t xml:space="preserve">HINDPETRO-290 CALL OPTION </t>
  </si>
  <si>
    <t xml:space="preserve">7 MAY 2019 </t>
  </si>
  <si>
    <t xml:space="preserve">POWERGRID-195 CALL OPTION </t>
  </si>
  <si>
    <t xml:space="preserve">DLF 160 PUT OPTION </t>
  </si>
  <si>
    <t xml:space="preserve">8 MAY 2019 </t>
  </si>
  <si>
    <t xml:space="preserve">13 MAY 2019 </t>
  </si>
  <si>
    <t xml:space="preserve">AUROPHARMA-740 PUT OPTION </t>
  </si>
  <si>
    <t xml:space="preserve">14 MAY 2019 </t>
  </si>
  <si>
    <t xml:space="preserve">SBIN-300 CALL OPTION </t>
  </si>
  <si>
    <t xml:space="preserve">FEDERALBNK-100 CALL OPTION </t>
  </si>
  <si>
    <t xml:space="preserve">15 MAY 2019 </t>
  </si>
  <si>
    <t xml:space="preserve">KOTAKBANK-1400 CALL OPTION </t>
  </si>
  <si>
    <t xml:space="preserve">16 MAY 2019 </t>
  </si>
  <si>
    <t xml:space="preserve">ESCORTS-540 PUT OPTION </t>
  </si>
  <si>
    <t xml:space="preserve">17 MAY 2019 </t>
  </si>
  <si>
    <t xml:space="preserve">ACC-1600 CALL OPTION </t>
  </si>
  <si>
    <t xml:space="preserve">20 MAY 2019 </t>
  </si>
  <si>
    <t xml:space="preserve">HINDALCO-200 CALL OPTION </t>
  </si>
  <si>
    <t xml:space="preserve">21 MAY 2019 </t>
  </si>
  <si>
    <t xml:space="preserve">BANKBARODA-130 CALL OPTION </t>
  </si>
  <si>
    <t xml:space="preserve">22 MAY 2019 </t>
  </si>
  <si>
    <t xml:space="preserve">ORIENTBANK-100 CALL OPTION </t>
  </si>
  <si>
    <t xml:space="preserve">LT-1460 CALL OPTION </t>
  </si>
  <si>
    <t xml:space="preserve">RELIANCE-1360 CALL OPTION </t>
  </si>
  <si>
    <t xml:space="preserve">UBL-1400 CALL OPTION </t>
  </si>
  <si>
    <t xml:space="preserve">BIOCON-520 CALL OPTION </t>
  </si>
  <si>
    <t xml:space="preserve">24 MAY 2019 </t>
  </si>
  <si>
    <t xml:space="preserve">27 MAY 2019 </t>
  </si>
  <si>
    <t xml:space="preserve">KOTAKBANK-1520 CALL OPTION </t>
  </si>
  <si>
    <t xml:space="preserve">28 MAY 2019 </t>
  </si>
  <si>
    <t xml:space="preserve">PETRONET-250 CALL OPTION </t>
  </si>
  <si>
    <t xml:space="preserve">29 MAY 2019 </t>
  </si>
  <si>
    <t>L&amp;TFH-130CALL OPTION (27JUN19</t>
  </si>
  <si>
    <t xml:space="preserve">30 MAY 2019 </t>
  </si>
  <si>
    <t>JUSTDIAL-720 CALL OPTION (27JUN</t>
  </si>
  <si>
    <t xml:space="preserve">CANFINHOME-370 CALL OPTION </t>
  </si>
  <si>
    <t xml:space="preserve">03 JUN 2019 </t>
  </si>
  <si>
    <t xml:space="preserve">IBULHSGFIN-800 CALL OPTION </t>
  </si>
  <si>
    <t xml:space="preserve">4 JUN 2019 </t>
  </si>
  <si>
    <t xml:space="preserve">ASHOKLEY-90 CALL OPTION </t>
  </si>
  <si>
    <t xml:space="preserve">RECLTD-150 CALL OPTION </t>
  </si>
  <si>
    <t xml:space="preserve">6 JUN 2019 </t>
  </si>
  <si>
    <t xml:space="preserve">7 JUN 2019 </t>
  </si>
  <si>
    <t xml:space="preserve">WIPRO-290 CALL OPTION </t>
  </si>
  <si>
    <t xml:space="preserve">10 JUN 2019 </t>
  </si>
  <si>
    <t xml:space="preserve">UPL-1010 CALL OPTION </t>
  </si>
  <si>
    <t xml:space="preserve">11 JUN 2019 </t>
  </si>
  <si>
    <t xml:space="preserve">MUTHOOTFIN-650 CALL OPTION </t>
  </si>
  <si>
    <t xml:space="preserve">12 JUN 2019 </t>
  </si>
  <si>
    <t xml:space="preserve">13 JUN 2019 </t>
  </si>
  <si>
    <t xml:space="preserve">JUBLFOOD-1300 PUT OPTION </t>
  </si>
  <si>
    <t xml:space="preserve">14 JUN 2019 </t>
  </si>
  <si>
    <t xml:space="preserve">PFC-130 CALL OPTION </t>
  </si>
  <si>
    <t>APR-2019</t>
  </si>
  <si>
    <t>25</t>
  </si>
  <si>
    <t>MAY-2019</t>
  </si>
  <si>
    <t>MAY</t>
  </si>
  <si>
    <t xml:space="preserve">17 JUN 2019 </t>
  </si>
  <si>
    <t xml:space="preserve">18 JUN 2019 </t>
  </si>
  <si>
    <t xml:space="preserve">19 JUN 2019 </t>
  </si>
  <si>
    <t xml:space="preserve">NCC 100 CALL OPTION </t>
  </si>
  <si>
    <t xml:space="preserve">20 JUN 2019 </t>
  </si>
  <si>
    <t xml:space="preserve">SRTRANSFIN-1080 CALL OPTION </t>
  </si>
  <si>
    <t xml:space="preserve">NBCC-57.5 CALL OPTION </t>
  </si>
  <si>
    <t xml:space="preserve">21 JUN 2019 </t>
  </si>
  <si>
    <t xml:space="preserve">24 JUN 2019 </t>
  </si>
  <si>
    <t xml:space="preserve">VOLTAS-630 CALL OPTION </t>
  </si>
  <si>
    <t xml:space="preserve">UNIONBANK-75 CALL OPTION </t>
  </si>
  <si>
    <t xml:space="preserve">25 JUN 2019 </t>
  </si>
  <si>
    <t xml:space="preserve">VOLTAS-640 CALL OPTION </t>
  </si>
  <si>
    <t xml:space="preserve">26 JUN 2019 </t>
  </si>
  <si>
    <t xml:space="preserve">27 JUN 2019 </t>
  </si>
  <si>
    <t xml:space="preserve">MANAPPURAM-140 CALL OPTION </t>
  </si>
  <si>
    <t xml:space="preserve">28 JUN 2019 </t>
  </si>
  <si>
    <t xml:space="preserve">DLF-190 CALL OPTION </t>
  </si>
  <si>
    <t xml:space="preserve">1 JUL 2019 </t>
  </si>
  <si>
    <t xml:space="preserve">ICICIBANK-440 CAL OPTION </t>
  </si>
  <si>
    <t>20</t>
  </si>
  <si>
    <t xml:space="preserve">2 JUL 2019 </t>
  </si>
  <si>
    <t xml:space="preserve">HINDALCO-215 CALL OPTION </t>
  </si>
  <si>
    <t xml:space="preserve">GRASIM-930 CALL OPTION </t>
  </si>
  <si>
    <t xml:space="preserve">3 JUL 2019 </t>
  </si>
  <si>
    <t xml:space="preserve">SBIN-360 CALL OPTION </t>
  </si>
  <si>
    <t xml:space="preserve">4 JUL 2019 </t>
  </si>
  <si>
    <t xml:space="preserve">ESCORTS-580 CALL OPTION </t>
  </si>
  <si>
    <t xml:space="preserve">ASIANPAINT-1380 CALL OPTION </t>
  </si>
  <si>
    <t xml:space="preserve">5 JUL 2019 </t>
  </si>
  <si>
    <t xml:space="preserve">SAIL-48PUT OPTION </t>
  </si>
  <si>
    <t xml:space="preserve">8 JUL 2019 </t>
  </si>
  <si>
    <t xml:space="preserve">9 JUL 2019 </t>
  </si>
  <si>
    <t xml:space="preserve">TATASTEEL-460 PUT OPTION </t>
  </si>
  <si>
    <t xml:space="preserve">10 JUL 2019 </t>
  </si>
  <si>
    <t xml:space="preserve">JSWSTEEL-260 PUT OPTION </t>
  </si>
  <si>
    <t xml:space="preserve">11 JUL 2019 </t>
  </si>
  <si>
    <t xml:space="preserve">PEL-2000 CALL OPTION </t>
  </si>
  <si>
    <t xml:space="preserve">12 JUL 2019 </t>
  </si>
  <si>
    <t xml:space="preserve">HINDALCO 200 CALL OPTION </t>
  </si>
  <si>
    <t xml:space="preserve">APOLLOHOSP-1400 CALL OPTION </t>
  </si>
  <si>
    <t xml:space="preserve">15 JUL 2019 </t>
  </si>
  <si>
    <t xml:space="preserve">16 JUL 2019 </t>
  </si>
  <si>
    <t xml:space="preserve">INDIGO-1420 CALL OPTION </t>
  </si>
  <si>
    <t xml:space="preserve">18 JUL 2019 </t>
  </si>
  <si>
    <t xml:space="preserve">ZEEL-350 CALL OPTION </t>
  </si>
  <si>
    <t xml:space="preserve">KOTAKBANK-1540 CALL OPTION </t>
  </si>
  <si>
    <t xml:space="preserve">19 JUL 2019 </t>
  </si>
  <si>
    <t xml:space="preserve">INDUSINDBK-1450 PUT OPTION </t>
  </si>
  <si>
    <t xml:space="preserve">22 JUL 2019 </t>
  </si>
  <si>
    <t xml:space="preserve">INDIGO-1500 CALL OPTION </t>
  </si>
  <si>
    <t xml:space="preserve">23 JUL 2019 </t>
  </si>
  <si>
    <t xml:space="preserve">ASIANPAINT-1400 CALL OPTION </t>
  </si>
  <si>
    <t xml:space="preserve">24 JUL 2019 </t>
  </si>
  <si>
    <t xml:space="preserve">PFC-120 PUT OPTION </t>
  </si>
  <si>
    <t xml:space="preserve">25 JUL 2019 </t>
  </si>
  <si>
    <t xml:space="preserve">ASIANPAINT-1500 CALL OPTION </t>
  </si>
  <si>
    <t xml:space="preserve">26 JUL 2019 </t>
  </si>
  <si>
    <t xml:space="preserve">29 JUL 2019 </t>
  </si>
  <si>
    <t xml:space="preserve">INDUSINDBK-1400 CALL OPTION </t>
  </si>
  <si>
    <t xml:space="preserve">30 JUL 2019 </t>
  </si>
  <si>
    <t xml:space="preserve">BAJFINANCE-3300 CALL OPTION </t>
  </si>
  <si>
    <t xml:space="preserve">HINDUNILVR-1740 CALL OPTION </t>
  </si>
  <si>
    <t xml:space="preserve">31 JUL 2019 </t>
  </si>
  <si>
    <t>TOTAL PROFIT</t>
  </si>
  <si>
    <t xml:space="preserve">1 AUG 2019 </t>
  </si>
  <si>
    <t xml:space="preserve">ASIANPAINT-1520 CALL OPTION </t>
  </si>
  <si>
    <t xml:space="preserve">2 AUG 2019 </t>
  </si>
  <si>
    <t>JUL-2019</t>
  </si>
  <si>
    <t xml:space="preserve">POWERGRID 215 CALL OPTION </t>
  </si>
  <si>
    <t xml:space="preserve">5 AUG 2019 </t>
  </si>
  <si>
    <t xml:space="preserve">TATAGLOBAL-270 CALL OPTION </t>
  </si>
  <si>
    <t xml:space="preserve">6 AUG 2019 </t>
  </si>
  <si>
    <t xml:space="preserve">L&amp;TFH-100 CALL OPTION </t>
  </si>
  <si>
    <t xml:space="preserve">HINDUNILVR-1760 CALL OPTION </t>
  </si>
  <si>
    <t xml:space="preserve">7 AUG 2019 </t>
  </si>
  <si>
    <t xml:space="preserve">8 AUG 2019 </t>
  </si>
  <si>
    <t xml:space="preserve">HDFCBANK-2200 CALL OPTION </t>
  </si>
  <si>
    <t xml:space="preserve">9 AUG 2019 </t>
  </si>
  <si>
    <t xml:space="preserve">BAJFINANCE-3400 CALL OPTION </t>
  </si>
  <si>
    <t xml:space="preserve">MUTHOOTFIN-640 CALL OPTION </t>
  </si>
  <si>
    <t xml:space="preserve">13 AUG 2019 </t>
  </si>
  <si>
    <t xml:space="preserve">YESBANK-80 PUT OPTION </t>
  </si>
  <si>
    <t xml:space="preserve">14 AUG 2019 </t>
  </si>
  <si>
    <t xml:space="preserve">ZEEL-340 CALL OPTION </t>
  </si>
  <si>
    <t xml:space="preserve">16 AUG 2019 </t>
  </si>
  <si>
    <t xml:space="preserve">19 AUG 2019 </t>
  </si>
  <si>
    <t xml:space="preserve">SRF-2950 CALL OPTION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</si>
</sst>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;[Red]0"/>
    <numFmt numFmtId="165" formatCode="mmm\ d&quot;, &quot;yyyy"/>
    <numFmt numFmtId="166" formatCode="0.00_ ;[Red]\-0.00\ "/>
    <numFmt numFmtId="167" formatCode="0.00;[Red]0.00"/>
    <numFmt numFmtId="168" formatCode="0.00_);[Red]\(0.00\)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FF00"/>
      <name val="Cambria"/>
      <family val="1"/>
      <scheme val="major"/>
    </font>
    <font>
      <sz val="14"/>
      <color rgb="FFFFFF00"/>
      <name val="Cambria"/>
      <family val="1"/>
      <scheme val="major"/>
    </font>
    <font>
      <b/>
      <sz val="14"/>
      <color theme="0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18"/>
      <color theme="0"/>
      <name val="Arial Rounded MT Bold"/>
      <family val="2"/>
    </font>
    <font>
      <sz val="12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Tahoma"/>
      <family val="2"/>
    </font>
    <font>
      <b/>
      <sz val="28"/>
      <color theme="3" tint="-0.249977111117893"/>
      <name val="Times New Roman"/>
      <family val="1"/>
    </font>
    <font>
      <b/>
      <sz val="12"/>
      <color theme="0"/>
      <name val="Times New Roman"/>
      <family val="1"/>
    </font>
    <font>
      <b/>
      <sz val="24"/>
      <color theme="3" tint="-0.249977111117893"/>
      <name val="Times New Roman"/>
      <family val="1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11"/>
      <color theme="0"/>
      <name val="Cambria"/>
      <family val="1"/>
      <scheme val="major"/>
    </font>
    <font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rgb="FF333333"/>
      <name val="Cambria"/>
      <family val="1"/>
      <scheme val="major"/>
    </font>
    <font>
      <sz val="11"/>
      <color theme="4" tint="-0.499984740745262"/>
      <name val="Cambria"/>
      <family val="1"/>
      <scheme val="major"/>
    </font>
    <font>
      <sz val="11"/>
      <name val="Cambria"/>
      <family val="1"/>
      <scheme val="major"/>
    </font>
    <font>
      <sz val="11"/>
      <color theme="0"/>
      <name val="Cambria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9" fontId="16" fillId="0" borderId="0" applyFont="0" applyFill="0" applyBorder="0" applyAlignment="0" applyProtection="0"/>
  </cellStyleXfs>
  <cellXfs count="109">
    <xf numFmtId="0" fontId="0" fillId="0" borderId="0" xfId="0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7" fontId="7" fillId="3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7" fontId="1" fillId="4" borderId="1" xfId="0" applyNumberFormat="1" applyFont="1" applyFill="1" applyBorder="1" applyAlignment="1">
      <alignment horizontal="center"/>
    </xf>
    <xf numFmtId="167" fontId="8" fillId="0" borderId="1" xfId="0" applyNumberFormat="1" applyFont="1" applyFill="1" applyBorder="1" applyAlignment="1">
      <alignment horizontal="center"/>
    </xf>
    <xf numFmtId="167" fontId="8" fillId="0" borderId="1" xfId="1" applyNumberFormat="1" applyFont="1" applyFill="1" applyBorder="1" applyAlignment="1">
      <alignment horizontal="center" vertical="center"/>
    </xf>
    <xf numFmtId="0" fontId="1" fillId="0" borderId="0" xfId="0" applyFont="1"/>
    <xf numFmtId="165" fontId="10" fillId="5" borderId="1" xfId="0" applyNumberFormat="1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167" fontId="11" fillId="5" borderId="1" xfId="0" applyNumberFormat="1" applyFont="1" applyFill="1" applyBorder="1" applyAlignment="1">
      <alignment horizontal="center"/>
    </xf>
    <xf numFmtId="167" fontId="10" fillId="5" borderId="1" xfId="0" applyNumberFormat="1" applyFont="1" applyFill="1" applyBorder="1" applyAlignment="1">
      <alignment horizontal="center"/>
    </xf>
    <xf numFmtId="167" fontId="10" fillId="5" borderId="1" xfId="1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67" fontId="0" fillId="4" borderId="1" xfId="0" applyNumberFormat="1" applyFont="1" applyFill="1" applyBorder="1" applyAlignment="1">
      <alignment horizontal="center"/>
    </xf>
    <xf numFmtId="167" fontId="12" fillId="0" borderId="1" xfId="0" applyNumberFormat="1" applyFont="1" applyFill="1" applyBorder="1" applyAlignment="1">
      <alignment horizontal="center"/>
    </xf>
    <xf numFmtId="167" fontId="12" fillId="0" borderId="1" xfId="1" applyNumberFormat="1" applyFont="1" applyFill="1" applyBorder="1" applyAlignment="1">
      <alignment horizontal="center" vertical="center"/>
    </xf>
    <xf numFmtId="0" fontId="0" fillId="0" borderId="0" xfId="0" applyFont="1"/>
    <xf numFmtId="0" fontId="0" fillId="4" borderId="1" xfId="0" applyFill="1" applyBorder="1" applyAlignment="1">
      <alignment horizontal="center"/>
    </xf>
    <xf numFmtId="166" fontId="7" fillId="3" borderId="2" xfId="0" applyNumberFormat="1" applyFont="1" applyFill="1" applyBorder="1" applyAlignment="1">
      <alignment horizontal="center" vertical="center"/>
    </xf>
    <xf numFmtId="166" fontId="7" fillId="3" borderId="3" xfId="0" applyNumberFormat="1" applyFont="1" applyFill="1" applyBorder="1" applyAlignment="1">
      <alignment horizontal="center" vertical="center"/>
    </xf>
    <xf numFmtId="165" fontId="7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166" fontId="7" fillId="6" borderId="2" xfId="0" applyNumberFormat="1" applyFont="1" applyFill="1" applyBorder="1" applyAlignment="1">
      <alignment horizontal="center" vertical="center"/>
    </xf>
    <xf numFmtId="166" fontId="7" fillId="6" borderId="3" xfId="0" applyNumberFormat="1" applyFont="1" applyFill="1" applyBorder="1" applyAlignment="1">
      <alignment horizontal="center" vertical="center"/>
    </xf>
    <xf numFmtId="167" fontId="7" fillId="6" borderId="1" xfId="0" applyNumberFormat="1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9" fontId="18" fillId="0" borderId="0" xfId="2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19" fillId="0" borderId="1" xfId="0" applyNumberFormat="1" applyFont="1" applyFill="1" applyBorder="1" applyAlignment="1">
      <alignment horizontal="center"/>
    </xf>
    <xf numFmtId="167" fontId="19" fillId="0" borderId="1" xfId="0" applyNumberFormat="1" applyFont="1" applyFill="1" applyBorder="1" applyAlignment="1">
      <alignment horizontal="center"/>
    </xf>
    <xf numFmtId="168" fontId="20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11" borderId="0" xfId="0" applyFill="1"/>
    <xf numFmtId="0" fontId="22" fillId="11" borderId="0" xfId="0" applyFont="1" applyFill="1" applyBorder="1" applyAlignment="1">
      <alignment horizontal="center"/>
    </xf>
    <xf numFmtId="0" fontId="18" fillId="11" borderId="0" xfId="0" applyFont="1" applyFill="1" applyBorder="1" applyAlignment="1">
      <alignment horizontal="center"/>
    </xf>
    <xf numFmtId="2" fontId="24" fillId="9" borderId="1" xfId="0" applyNumberFormat="1" applyFont="1" applyFill="1" applyBorder="1" applyAlignment="1">
      <alignment horizontal="center" vertical="center"/>
    </xf>
    <xf numFmtId="0" fontId="26" fillId="4" borderId="0" xfId="0" applyFont="1" applyFill="1"/>
    <xf numFmtId="17" fontId="27" fillId="11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/>
    </xf>
    <xf numFmtId="9" fontId="18" fillId="0" borderId="0" xfId="2" applyFont="1" applyFill="1" applyBorder="1" applyAlignment="1">
      <alignment horizontal="center"/>
    </xf>
    <xf numFmtId="0" fontId="0" fillId="6" borderId="0" xfId="0" applyFill="1"/>
    <xf numFmtId="0" fontId="7" fillId="7" borderId="0" xfId="0" applyFont="1" applyFill="1" applyAlignment="1">
      <alignment horizontal="center" vertical="center"/>
    </xf>
    <xf numFmtId="0" fontId="28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49" fontId="29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2" fontId="29" fillId="0" borderId="0" xfId="0" applyNumberFormat="1" applyFont="1" applyBorder="1" applyAlignment="1">
      <alignment horizontal="center"/>
    </xf>
    <xf numFmtId="0" fontId="29" fillId="0" borderId="0" xfId="0" applyNumberFormat="1" applyFont="1" applyBorder="1" applyAlignment="1">
      <alignment horizontal="center"/>
    </xf>
    <xf numFmtId="2" fontId="31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29" fillId="0" borderId="0" xfId="0" applyFont="1"/>
    <xf numFmtId="0" fontId="29" fillId="11" borderId="0" xfId="0" applyFont="1" applyFill="1"/>
    <xf numFmtId="0" fontId="27" fillId="11" borderId="0" xfId="0" applyFont="1" applyFill="1"/>
    <xf numFmtId="0" fontId="29" fillId="0" borderId="0" xfId="0" applyFont="1" applyBorder="1" applyAlignment="1">
      <alignment horizontal="center"/>
    </xf>
    <xf numFmtId="2" fontId="27" fillId="11" borderId="0" xfId="0" applyNumberFormat="1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33" fillId="4" borderId="0" xfId="0" applyFont="1" applyFill="1"/>
    <xf numFmtId="0" fontId="27" fillId="4" borderId="0" xfId="0" applyFont="1" applyFill="1"/>
    <xf numFmtId="0" fontId="29" fillId="11" borderId="1" xfId="0" applyFont="1" applyFill="1" applyBorder="1"/>
    <xf numFmtId="165" fontId="32" fillId="0" borderId="0" xfId="0" applyNumberFormat="1" applyFont="1" applyFill="1" applyBorder="1" applyAlignment="1">
      <alignment horizontal="center"/>
    </xf>
    <xf numFmtId="1" fontId="29" fillId="0" borderId="0" xfId="0" applyNumberFormat="1" applyFont="1" applyBorder="1" applyAlignment="1">
      <alignment horizontal="center"/>
    </xf>
    <xf numFmtId="0" fontId="29" fillId="4" borderId="0" xfId="0" applyFont="1" applyFill="1" applyBorder="1" applyAlignment="1">
      <alignment horizontal="center"/>
    </xf>
    <xf numFmtId="167" fontId="29" fillId="4" borderId="0" xfId="0" applyNumberFormat="1" applyFont="1" applyFill="1" applyBorder="1" applyAlignment="1">
      <alignment horizontal="center"/>
    </xf>
    <xf numFmtId="167" fontId="32" fillId="0" borderId="0" xfId="0" applyNumberFormat="1" applyFont="1" applyFill="1" applyBorder="1" applyAlignment="1">
      <alignment horizontal="center"/>
    </xf>
    <xf numFmtId="167" fontId="32" fillId="0" borderId="0" xfId="1" applyNumberFormat="1" applyFont="1" applyFill="1" applyBorder="1" applyAlignment="1">
      <alignment horizontal="center" vertical="center"/>
    </xf>
    <xf numFmtId="0" fontId="29" fillId="0" borderId="0" xfId="0" applyFont="1" applyBorder="1"/>
    <xf numFmtId="2" fontId="27" fillId="11" borderId="0" xfId="0" applyNumberFormat="1" applyFont="1" applyFill="1" applyAlignment="1">
      <alignment horizontal="center"/>
    </xf>
    <xf numFmtId="0" fontId="27" fillId="11" borderId="0" xfId="0" applyFont="1" applyFill="1" applyAlignment="1">
      <alignment horizontal="center"/>
    </xf>
    <xf numFmtId="49" fontId="27" fillId="11" borderId="0" xfId="0" applyNumberFormat="1" applyFont="1" applyFill="1" applyBorder="1" applyAlignment="1">
      <alignment horizontal="center" vertical="center"/>
    </xf>
    <xf numFmtId="0" fontId="27" fillId="11" borderId="0" xfId="0" applyFont="1" applyFill="1" applyBorder="1" applyAlignment="1">
      <alignment horizontal="center"/>
    </xf>
    <xf numFmtId="0" fontId="27" fillId="11" borderId="0" xfId="0" applyNumberFormat="1" applyFont="1" applyFill="1" applyBorder="1" applyAlignment="1">
      <alignment horizontal="center"/>
    </xf>
    <xf numFmtId="0" fontId="29" fillId="11" borderId="0" xfId="0" applyFont="1" applyFill="1" applyBorder="1" applyAlignment="1">
      <alignment horizontal="center"/>
    </xf>
    <xf numFmtId="9" fontId="27" fillId="11" borderId="0" xfId="0" applyNumberFormat="1" applyFont="1" applyFill="1" applyBorder="1" applyAlignment="1">
      <alignment horizontal="center"/>
    </xf>
    <xf numFmtId="2" fontId="27" fillId="4" borderId="0" xfId="0" applyNumberFormat="1" applyFont="1" applyFill="1" applyAlignment="1">
      <alignment horizontal="center"/>
    </xf>
    <xf numFmtId="0" fontId="27" fillId="4" borderId="0" xfId="0" applyFont="1" applyFill="1" applyAlignment="1">
      <alignment horizontal="center"/>
    </xf>
    <xf numFmtId="165" fontId="27" fillId="11" borderId="1" xfId="0" applyNumberFormat="1" applyFont="1" applyFill="1" applyBorder="1" applyAlignment="1">
      <alignment horizontal="center" vertical="center"/>
    </xf>
    <xf numFmtId="0" fontId="27" fillId="11" borderId="1" xfId="0" applyFont="1" applyFill="1" applyBorder="1" applyAlignment="1">
      <alignment horizontal="center" vertical="center"/>
    </xf>
    <xf numFmtId="167" fontId="27" fillId="11" borderId="1" xfId="0" applyNumberFormat="1" applyFont="1" applyFill="1" applyBorder="1" applyAlignment="1">
      <alignment horizontal="center" vertical="center" wrapText="1"/>
    </xf>
    <xf numFmtId="166" fontId="27" fillId="11" borderId="1" xfId="0" applyNumberFormat="1" applyFont="1" applyFill="1" applyBorder="1" applyAlignment="1">
      <alignment horizontal="center" vertical="center"/>
    </xf>
    <xf numFmtId="2" fontId="22" fillId="10" borderId="1" xfId="0" applyNumberFormat="1" applyFont="1" applyFill="1" applyBorder="1" applyAlignment="1">
      <alignment horizontal="left" vertical="center"/>
    </xf>
    <xf numFmtId="165" fontId="21" fillId="8" borderId="0" xfId="0" applyNumberFormat="1" applyFont="1" applyFill="1" applyBorder="1" applyAlignment="1">
      <alignment horizontal="center" vertical="center"/>
    </xf>
    <xf numFmtId="2" fontId="24" fillId="9" borderId="1" xfId="0" applyNumberFormat="1" applyFont="1" applyFill="1" applyBorder="1" applyAlignment="1">
      <alignment horizontal="center" vertical="center"/>
    </xf>
    <xf numFmtId="0" fontId="24" fillId="9" borderId="1" xfId="0" applyNumberFormat="1" applyFont="1" applyFill="1" applyBorder="1" applyAlignment="1">
      <alignment horizontal="center" vertical="center"/>
    </xf>
    <xf numFmtId="2" fontId="25" fillId="9" borderId="1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66" fontId="7" fillId="3" borderId="2" xfId="0" applyNumberFormat="1" applyFont="1" applyFill="1" applyBorder="1" applyAlignment="1">
      <alignment horizontal="center" vertical="center"/>
    </xf>
    <xf numFmtId="166" fontId="7" fillId="3" borderId="4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15" fillId="2" borderId="5" xfId="0" applyNumberFormat="1" applyFont="1" applyFill="1" applyBorder="1" applyAlignment="1">
      <alignment horizontal="center" vertical="center"/>
    </xf>
  </cellXfs>
  <cellStyles count="3">
    <cellStyle name="Excel Built-in Normal 2" xfId="1"/>
    <cellStyle name="Normal" xfId="0" builtinId="0"/>
    <cellStyle name="Percent" xfId="2" builtinId="5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Return on Investment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invertIfNegative val="0"/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Statement'!$B$3:$B$14</c:f>
              <c:numCache>
                <c:formatCode>#,##0</c:formatCode>
                <c:ptCount val="12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invertIfNegative val="0"/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Statement'!$C$3:$C$14</c:f>
              <c:numCache>
                <c:formatCode>General</c:formatCode>
                <c:ptCount val="12"/>
                <c:pt idx="0">
                  <c:v>147454</c:v>
                </c:pt>
                <c:pt idx="1">
                  <c:v>181784</c:v>
                </c:pt>
                <c:pt idx="2">
                  <c:v>85543</c:v>
                </c:pt>
                <c:pt idx="3">
                  <c:v>133590</c:v>
                </c:pt>
                <c:pt idx="4">
                  <c:v>140368</c:v>
                </c:pt>
                <c:pt idx="5">
                  <c:v>75780</c:v>
                </c:pt>
                <c:pt idx="6">
                  <c:v>87377</c:v>
                </c:pt>
                <c:pt idx="7">
                  <c:v>33435</c:v>
                </c:pt>
                <c:pt idx="8">
                  <c:v>72800</c:v>
                </c:pt>
                <c:pt idx="9">
                  <c:v>139150</c:v>
                </c:pt>
                <c:pt idx="10">
                  <c:v>113802</c:v>
                </c:pt>
                <c:pt idx="11">
                  <c:v>193325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855232"/>
        <c:axId val="61856768"/>
      </c:barChart>
      <c:catAx>
        <c:axId val="61855232"/>
        <c:scaling>
          <c:orientation val="minMax"/>
        </c:scaling>
        <c:delete val="0"/>
        <c:axPos val="b"/>
        <c:majorTickMark val="none"/>
        <c:minorTickMark val="none"/>
        <c:tickLblPos val="nextTo"/>
        <c:crossAx val="61856768"/>
        <c:crosses val="autoZero"/>
        <c:auto val="1"/>
        <c:lblAlgn val="ctr"/>
        <c:lblOffset val="100"/>
        <c:noMultiLvlLbl val="0"/>
      </c:catAx>
      <c:valAx>
        <c:axId val="6185676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61855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layout>
        <c:manualLayout>
          <c:xMode val="edge"/>
          <c:yMode val="edge"/>
          <c:x val="0.38655092080433356"/>
          <c:y val="0.6590621039290240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154269972461029E-3"/>
          <c:y val="1.5082582357813921E-2"/>
          <c:w val="0.97575757575757571"/>
          <c:h val="0.83545802021895554"/>
        </c:manualLayout>
      </c:layout>
      <c:lineChart>
        <c:grouping val="standard"/>
        <c:varyColors val="0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5.9504132231404973E-2"/>
                  <c:y val="-6.5906210392902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6115702479338859E-2"/>
                  <c:y val="-9.12547528517110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5261707988980852E-2"/>
                  <c:y val="-9.1254752851711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8484848484848485E-2"/>
                  <c:y val="-9.1254752851711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6280991735537194E-2"/>
                  <c:y val="9.1254752851711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6.6115702479338893E-3"/>
                  <c:y val="-5.57667934093795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3223140495868504E-2"/>
                  <c:y val="-9.6324461343479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Statement'!$D$3:$D$14</c:f>
              <c:numCache>
                <c:formatCode>0%</c:formatCode>
                <c:ptCount val="12"/>
                <c:pt idx="0">
                  <c:v>1.47454</c:v>
                </c:pt>
                <c:pt idx="1">
                  <c:v>1.8178399999999999</c:v>
                </c:pt>
                <c:pt idx="2">
                  <c:v>0.85543000000000002</c:v>
                </c:pt>
                <c:pt idx="3">
                  <c:v>1.3359000000000001</c:v>
                </c:pt>
                <c:pt idx="4">
                  <c:v>1.40368</c:v>
                </c:pt>
                <c:pt idx="5">
                  <c:v>0.75780000000000003</c:v>
                </c:pt>
                <c:pt idx="6">
                  <c:v>0.87377000000000005</c:v>
                </c:pt>
                <c:pt idx="7">
                  <c:v>0.33434999999999998</c:v>
                </c:pt>
                <c:pt idx="8">
                  <c:v>0.72799999999999998</c:v>
                </c:pt>
                <c:pt idx="9">
                  <c:v>1.3915</c:v>
                </c:pt>
                <c:pt idx="10">
                  <c:v>1.13802</c:v>
                </c:pt>
                <c:pt idx="11">
                  <c:v>1.9332499999999999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868288"/>
        <c:axId val="61891712"/>
      </c:lineChart>
      <c:catAx>
        <c:axId val="61868288"/>
        <c:scaling>
          <c:orientation val="minMax"/>
        </c:scaling>
        <c:delete val="0"/>
        <c:axPos val="b"/>
        <c:majorTickMark val="none"/>
        <c:minorTickMark val="none"/>
        <c:tickLblPos val="nextTo"/>
        <c:crossAx val="61891712"/>
        <c:crosses val="autoZero"/>
        <c:auto val="1"/>
        <c:lblAlgn val="ctr"/>
        <c:lblOffset val="100"/>
        <c:noMultiLvlLbl val="0"/>
      </c:catAx>
      <c:valAx>
        <c:axId val="6189171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61868288"/>
        <c:crosses val="autoZero"/>
        <c:crossBetween val="between"/>
      </c:valAx>
      <c:spPr>
        <a:gradFill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0"/>
        </a:gradFill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>
        <c:manualLayout>
          <c:xMode val="edge"/>
          <c:yMode val="edge"/>
          <c:x val="0.32782608695652743"/>
          <c:y val="4.965518319960537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invertIfNegative val="0"/>
          <c:cat>
            <c:strRef>
              <c:f>'ROI Statement'!$E$3:$E$6</c:f>
              <c:strCache>
                <c:ptCount val="4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</c:strCache>
            </c:strRef>
          </c:cat>
          <c:val>
            <c:numRef>
              <c:f>'ROI Statement'!$F$3:$F$6</c:f>
              <c:numCache>
                <c:formatCode>0%</c:formatCode>
                <c:ptCount val="4"/>
                <c:pt idx="0">
                  <c:v>0.8</c:v>
                </c:pt>
                <c:pt idx="1">
                  <c:v>0.9</c:v>
                </c:pt>
                <c:pt idx="2">
                  <c:v>0.91300000000000003</c:v>
                </c:pt>
                <c:pt idx="3">
                  <c:v>0.74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1912576"/>
        <c:axId val="61914112"/>
      </c:barChart>
      <c:catAx>
        <c:axId val="61912576"/>
        <c:scaling>
          <c:orientation val="minMax"/>
        </c:scaling>
        <c:delete val="0"/>
        <c:axPos val="b"/>
        <c:majorTickMark val="none"/>
        <c:minorTickMark val="none"/>
        <c:tickLblPos val="nextTo"/>
        <c:crossAx val="61914112"/>
        <c:crosses val="autoZero"/>
        <c:auto val="1"/>
        <c:lblAlgn val="ctr"/>
        <c:lblOffset val="100"/>
        <c:noMultiLvlLbl val="0"/>
      </c:catAx>
      <c:valAx>
        <c:axId val="6191411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61912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'ROI Statement'!$B$32</c:f>
              <c:strCache>
                <c:ptCount val="1"/>
                <c:pt idx="0">
                  <c:v>INVESTMENT </c:v>
                </c:pt>
              </c:strCache>
            </c:strRef>
          </c:tx>
          <c:invertIfNegative val="0"/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Statement'!$B$33:$B$37</c:f>
              <c:numCache>
                <c:formatCode>#,##0</c:formatCode>
                <c:ptCount val="5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Statement'!$C$32</c:f>
              <c:strCache>
                <c:ptCount val="1"/>
                <c:pt idx="0">
                  <c:v>PROFIT</c:v>
                </c:pt>
              </c:strCache>
            </c:strRef>
          </c:tx>
          <c:invertIfNegative val="0"/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Statement'!$C$33:$C$37</c:f>
              <c:numCache>
                <c:formatCode>General</c:formatCode>
                <c:ptCount val="5"/>
                <c:pt idx="0">
                  <c:v>33435</c:v>
                </c:pt>
                <c:pt idx="1">
                  <c:v>36400</c:v>
                </c:pt>
                <c:pt idx="2">
                  <c:v>87850</c:v>
                </c:pt>
                <c:pt idx="3">
                  <c:v>76402</c:v>
                </c:pt>
                <c:pt idx="4">
                  <c:v>155025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61984768"/>
        <c:axId val="61986304"/>
        <c:axId val="0"/>
      </c:bar3DChart>
      <c:catAx>
        <c:axId val="61984768"/>
        <c:scaling>
          <c:orientation val="minMax"/>
        </c:scaling>
        <c:delete val="0"/>
        <c:axPos val="b"/>
        <c:majorTickMark val="out"/>
        <c:minorTickMark val="none"/>
        <c:tickLblPos val="nextTo"/>
        <c:crossAx val="61986304"/>
        <c:crosses val="autoZero"/>
        <c:auto val="1"/>
        <c:lblAlgn val="ctr"/>
        <c:lblOffset val="100"/>
        <c:noMultiLvlLbl val="0"/>
      </c:catAx>
      <c:valAx>
        <c:axId val="619863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1984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6256255468066839"/>
          <c:y val="2.77992311797928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0555555555555582E-2"/>
          <c:y val="0.20973118318296843"/>
          <c:w val="0.93888888888889521"/>
          <c:h val="0.59934036218217768"/>
        </c:manualLayout>
      </c:layout>
      <c:lineChart>
        <c:grouping val="stacked"/>
        <c:varyColors val="0"/>
        <c:ser>
          <c:idx val="0"/>
          <c:order val="0"/>
          <c:tx>
            <c:strRef>
              <c:f>'ROI Statement'!$D$32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Statement'!$D$33:$D$37</c:f>
              <c:numCache>
                <c:formatCode>0%</c:formatCode>
                <c:ptCount val="5"/>
                <c:pt idx="0">
                  <c:v>0.33434999999999998</c:v>
                </c:pt>
                <c:pt idx="1">
                  <c:v>0.36399999999999999</c:v>
                </c:pt>
                <c:pt idx="2">
                  <c:v>0.87849999999999995</c:v>
                </c:pt>
                <c:pt idx="3">
                  <c:v>0.76402000000000003</c:v>
                </c:pt>
                <c:pt idx="4">
                  <c:v>1.5502499999999999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055744"/>
        <c:axId val="63057280"/>
      </c:lineChart>
      <c:catAx>
        <c:axId val="63055744"/>
        <c:scaling>
          <c:orientation val="minMax"/>
        </c:scaling>
        <c:delete val="0"/>
        <c:axPos val="b"/>
        <c:majorTickMark val="none"/>
        <c:minorTickMark val="none"/>
        <c:tickLblPos val="nextTo"/>
        <c:crossAx val="63057280"/>
        <c:crosses val="autoZero"/>
        <c:auto val="1"/>
        <c:lblAlgn val="ctr"/>
        <c:lblOffset val="100"/>
        <c:noMultiLvlLbl val="0"/>
      </c:catAx>
      <c:valAx>
        <c:axId val="6305728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63055744"/>
        <c:crosses val="autoZero"/>
        <c:crossBetween val="between"/>
      </c:valAx>
      <c:spPr>
        <a:gradFill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0"/>
        </a:gradFill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1981200</xdr:colOff>
      <xdr:row>1</xdr:row>
      <xdr:rowOff>657225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38100"/>
          <a:ext cx="3038475" cy="809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15</xdr:row>
      <xdr:rowOff>171449</xdr:rowOff>
    </xdr:from>
    <xdr:to>
      <xdr:col>5</xdr:col>
      <xdr:colOff>123825</xdr:colOff>
      <xdr:row>28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466724</xdr:colOff>
      <xdr:row>15</xdr:row>
      <xdr:rowOff>190499</xdr:rowOff>
    </xdr:from>
    <xdr:to>
      <xdr:col>15</xdr:col>
      <xdr:colOff>133349</xdr:colOff>
      <xdr:row>29</xdr:row>
      <xdr:rowOff>28574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539750</xdr:colOff>
      <xdr:row>5</xdr:row>
      <xdr:rowOff>63500</xdr:rowOff>
    </xdr:from>
    <xdr:to>
      <xdr:col>11</xdr:col>
      <xdr:colOff>84667</xdr:colOff>
      <xdr:row>12</xdr:row>
      <xdr:rowOff>169333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52917</xdr:colOff>
      <xdr:row>38</xdr:row>
      <xdr:rowOff>21165</xdr:rowOff>
    </xdr:from>
    <xdr:to>
      <xdr:col>3</xdr:col>
      <xdr:colOff>941917</xdr:colOff>
      <xdr:row>50</xdr:row>
      <xdr:rowOff>31750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190501</xdr:colOff>
      <xdr:row>36</xdr:row>
      <xdr:rowOff>179915</xdr:rowOff>
    </xdr:from>
    <xdr:to>
      <xdr:col>11</xdr:col>
      <xdr:colOff>148167</xdr:colOff>
      <xdr:row>48</xdr:row>
      <xdr:rowOff>116416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152781</xdr:colOff>
      <xdr:row>0</xdr:row>
      <xdr:rowOff>628650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677156" cy="628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6"/>
  <sheetViews>
    <sheetView tabSelected="1" topLeftCell="A5" zoomScale="85" zoomScaleNormal="85" workbookViewId="0">
      <selection activeCell="A10" sqref="A10"/>
    </sheetView>
  </sheetViews>
  <sheetFormatPr defaultRowHeight="15" x14ac:dyDescent="0.25"/>
  <cols>
    <col min="1" max="1" width="16.140625" bestFit="1" customWidth="1"/>
    <col min="2" max="2" width="36.140625" bestFit="1" customWidth="1"/>
    <col min="3" max="3" width="15" bestFit="1" customWidth="1"/>
    <col min="4" max="4" width="12.7109375" bestFit="1" customWidth="1"/>
    <col min="5" max="5" width="22.140625" bestFit="1" customWidth="1"/>
    <col min="6" max="6" width="11.140625" bestFit="1" customWidth="1"/>
    <col min="7" max="7" width="8.28515625" bestFit="1" customWidth="1"/>
    <col min="8" max="8" width="18.42578125" bestFit="1" customWidth="1"/>
    <col min="9" max="10" width="13.140625" bestFit="1" customWidth="1"/>
    <col min="11" max="11" width="16.140625" bestFit="1" customWidth="1"/>
    <col min="12" max="12" width="15" bestFit="1" customWidth="1"/>
  </cols>
  <sheetData>
    <row r="1" spans="1:12" x14ac:dyDescent="0.25">
      <c r="A1" s="95" t="s">
        <v>253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54.75" customHeight="1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x14ac:dyDescent="0.25">
      <c r="A3" s="96" t="s">
        <v>1</v>
      </c>
      <c r="B3" s="96" t="s">
        <v>218</v>
      </c>
      <c r="C3" s="96" t="s">
        <v>219</v>
      </c>
      <c r="D3" s="97" t="s">
        <v>220</v>
      </c>
      <c r="E3" s="97" t="s">
        <v>221</v>
      </c>
      <c r="F3" s="98" t="s">
        <v>222</v>
      </c>
      <c r="G3" s="98"/>
      <c r="H3" s="98"/>
      <c r="I3" s="98" t="s">
        <v>223</v>
      </c>
      <c r="J3" s="98"/>
      <c r="K3" s="98"/>
      <c r="L3" s="48" t="s">
        <v>224</v>
      </c>
    </row>
    <row r="4" spans="1:12" x14ac:dyDescent="0.25">
      <c r="A4" s="96"/>
      <c r="B4" s="96"/>
      <c r="C4" s="96"/>
      <c r="D4" s="97"/>
      <c r="E4" s="97"/>
      <c r="F4" s="48" t="s">
        <v>225</v>
      </c>
      <c r="G4" s="48" t="s">
        <v>11</v>
      </c>
      <c r="H4" s="48" t="s">
        <v>226</v>
      </c>
      <c r="I4" s="48" t="s">
        <v>227</v>
      </c>
      <c r="J4" s="48" t="s">
        <v>228</v>
      </c>
      <c r="K4" s="48" t="s">
        <v>229</v>
      </c>
      <c r="L4" s="48" t="s">
        <v>230</v>
      </c>
    </row>
    <row r="5" spans="1:12" ht="15.75" x14ac:dyDescent="0.25">
      <c r="A5" s="94" t="s">
        <v>231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2" ht="15.75" x14ac:dyDescent="0.25">
      <c r="A6" s="46" t="s">
        <v>252</v>
      </c>
      <c r="B6" s="46" t="s">
        <v>251</v>
      </c>
      <c r="C6" s="47"/>
      <c r="D6" s="47"/>
      <c r="E6" s="47"/>
      <c r="F6" s="47"/>
      <c r="G6" s="47"/>
      <c r="H6" s="47"/>
      <c r="I6" s="47"/>
      <c r="J6" s="47"/>
      <c r="K6" s="47"/>
      <c r="L6" s="47"/>
    </row>
    <row r="8" spans="1:12" x14ac:dyDescent="0.25">
      <c r="A8" s="45"/>
      <c r="B8" s="45"/>
      <c r="C8" s="45"/>
      <c r="D8" s="50">
        <v>43678</v>
      </c>
      <c r="E8" s="45"/>
      <c r="F8" s="45"/>
      <c r="G8" s="45"/>
      <c r="H8" s="45"/>
      <c r="I8" s="45"/>
      <c r="J8" s="45"/>
      <c r="K8" s="45"/>
      <c r="L8" s="45"/>
    </row>
    <row r="10" spans="1:12" x14ac:dyDescent="0.25">
      <c r="A10" s="59" t="s">
        <v>509</v>
      </c>
      <c r="B10" s="60" t="s">
        <v>510</v>
      </c>
      <c r="C10" s="61" t="s">
        <v>13</v>
      </c>
      <c r="D10" s="62">
        <v>500</v>
      </c>
      <c r="E10" s="62">
        <v>72</v>
      </c>
      <c r="F10" s="61">
        <v>81</v>
      </c>
      <c r="G10" s="61">
        <v>0</v>
      </c>
      <c r="H10" s="61">
        <v>0</v>
      </c>
      <c r="I10" s="63">
        <f t="shared" ref="I10" si="0">SUM(F10-E10)*D10</f>
        <v>4500</v>
      </c>
      <c r="J10" s="64">
        <v>0</v>
      </c>
      <c r="K10" s="64">
        <v>0</v>
      </c>
      <c r="L10" s="63">
        <f t="shared" ref="L10" si="1">SUM(I10:K10)</f>
        <v>4500</v>
      </c>
    </row>
    <row r="11" spans="1:12" x14ac:dyDescent="0.25">
      <c r="A11" s="59" t="s">
        <v>508</v>
      </c>
      <c r="B11" s="60" t="s">
        <v>484</v>
      </c>
      <c r="C11" s="61" t="s">
        <v>13</v>
      </c>
      <c r="D11" s="62">
        <v>500</v>
      </c>
      <c r="E11" s="62">
        <v>122</v>
      </c>
      <c r="F11" s="61">
        <v>132</v>
      </c>
      <c r="G11" s="61">
        <v>0</v>
      </c>
      <c r="H11" s="61">
        <v>0</v>
      </c>
      <c r="I11" s="63">
        <f t="shared" ref="I11" si="2">SUM(F11-E11)*D11</f>
        <v>5000</v>
      </c>
      <c r="J11" s="64">
        <v>0</v>
      </c>
      <c r="K11" s="64">
        <v>0</v>
      </c>
      <c r="L11" s="63">
        <f t="shared" ref="L11" si="3">SUM(I11:K11)</f>
        <v>5000</v>
      </c>
    </row>
    <row r="12" spans="1:12" x14ac:dyDescent="0.25">
      <c r="A12" s="59" t="s">
        <v>506</v>
      </c>
      <c r="B12" s="60" t="s">
        <v>507</v>
      </c>
      <c r="C12" s="61" t="s">
        <v>13</v>
      </c>
      <c r="D12" s="62">
        <v>2600</v>
      </c>
      <c r="E12" s="62">
        <v>15.5</v>
      </c>
      <c r="F12" s="61">
        <v>17</v>
      </c>
      <c r="G12" s="61">
        <v>19</v>
      </c>
      <c r="H12" s="61">
        <v>0</v>
      </c>
      <c r="I12" s="63">
        <f t="shared" ref="I12" si="4">SUM(F12-E12)*D12</f>
        <v>3900</v>
      </c>
      <c r="J12" s="64">
        <f>SUM(G12-F12)*D12</f>
        <v>5200</v>
      </c>
      <c r="K12" s="64">
        <v>0</v>
      </c>
      <c r="L12" s="63">
        <f t="shared" ref="L12" si="5">SUM(I12:K12)</f>
        <v>9100</v>
      </c>
    </row>
    <row r="13" spans="1:12" x14ac:dyDescent="0.25">
      <c r="A13" s="59" t="s">
        <v>504</v>
      </c>
      <c r="B13" s="60" t="s">
        <v>505</v>
      </c>
      <c r="C13" s="61" t="s">
        <v>13</v>
      </c>
      <c r="D13" s="62">
        <v>4400</v>
      </c>
      <c r="E13" s="62">
        <v>7</v>
      </c>
      <c r="F13" s="61">
        <v>8</v>
      </c>
      <c r="G13" s="61">
        <v>9</v>
      </c>
      <c r="H13" s="61">
        <v>10</v>
      </c>
      <c r="I13" s="63">
        <f t="shared" ref="I13" si="6">SUM(F13-E13)*D13</f>
        <v>4400</v>
      </c>
      <c r="J13" s="64">
        <f>SUM(G13-F13)*D13</f>
        <v>4400</v>
      </c>
      <c r="K13" s="64">
        <f>SUM(H13-G13)*D13</f>
        <v>4400</v>
      </c>
      <c r="L13" s="63">
        <f t="shared" ref="L13" si="7">SUM(I13:K13)</f>
        <v>13200</v>
      </c>
    </row>
    <row r="14" spans="1:12" x14ac:dyDescent="0.25">
      <c r="A14" s="59" t="s">
        <v>501</v>
      </c>
      <c r="B14" s="60" t="s">
        <v>503</v>
      </c>
      <c r="C14" s="61" t="s">
        <v>13</v>
      </c>
      <c r="D14" s="62">
        <v>3000</v>
      </c>
      <c r="E14" s="62">
        <v>24.5</v>
      </c>
      <c r="F14" s="61">
        <v>26.5</v>
      </c>
      <c r="G14" s="61">
        <v>28.5</v>
      </c>
      <c r="H14" s="61">
        <v>0</v>
      </c>
      <c r="I14" s="63">
        <f t="shared" ref="I14" si="8">SUM(F14-E14)*D14</f>
        <v>6000</v>
      </c>
      <c r="J14" s="64">
        <f>SUM(G14-F14)*D14</f>
        <v>6000</v>
      </c>
      <c r="K14" s="64">
        <v>0</v>
      </c>
      <c r="L14" s="63">
        <f t="shared" ref="L14" si="9">SUM(I14:K14)</f>
        <v>12000</v>
      </c>
    </row>
    <row r="15" spans="1:12" x14ac:dyDescent="0.25">
      <c r="A15" s="59" t="s">
        <v>501</v>
      </c>
      <c r="B15" s="60" t="s">
        <v>502</v>
      </c>
      <c r="C15" s="61" t="s">
        <v>13</v>
      </c>
      <c r="D15" s="62">
        <v>500</v>
      </c>
      <c r="E15" s="62">
        <v>135</v>
      </c>
      <c r="F15" s="61">
        <v>120</v>
      </c>
      <c r="G15" s="61">
        <v>0</v>
      </c>
      <c r="H15" s="61">
        <v>0</v>
      </c>
      <c r="I15" s="63">
        <f t="shared" ref="I15" si="10">SUM(F15-E15)*D15</f>
        <v>-7500</v>
      </c>
      <c r="J15" s="64">
        <v>0</v>
      </c>
      <c r="K15" s="64">
        <v>0</v>
      </c>
      <c r="L15" s="63">
        <f t="shared" ref="L15" si="11">SUM(I15:K15)</f>
        <v>-7500</v>
      </c>
    </row>
    <row r="16" spans="1:12" x14ac:dyDescent="0.25">
      <c r="A16" s="59" t="s">
        <v>499</v>
      </c>
      <c r="B16" s="60" t="s">
        <v>500</v>
      </c>
      <c r="C16" s="61" t="s">
        <v>13</v>
      </c>
      <c r="D16" s="62">
        <v>250</v>
      </c>
      <c r="E16" s="62">
        <v>51</v>
      </c>
      <c r="F16" s="61">
        <v>61</v>
      </c>
      <c r="G16" s="61">
        <v>71</v>
      </c>
      <c r="H16" s="61">
        <v>0</v>
      </c>
      <c r="I16" s="63">
        <f t="shared" ref="I16" si="12">SUM(F16-E16)*D16</f>
        <v>2500</v>
      </c>
      <c r="J16" s="64">
        <f>SUM(G16-F16)*D16</f>
        <v>2500</v>
      </c>
      <c r="K16" s="64">
        <v>0</v>
      </c>
      <c r="L16" s="63">
        <f t="shared" ref="L16" si="13">SUM(I16:K16)</f>
        <v>5000</v>
      </c>
    </row>
    <row r="17" spans="1:12" x14ac:dyDescent="0.25">
      <c r="A17" s="59" t="s">
        <v>498</v>
      </c>
      <c r="B17" s="60" t="s">
        <v>484</v>
      </c>
      <c r="C17" s="61" t="s">
        <v>13</v>
      </c>
      <c r="D17" s="62">
        <v>500</v>
      </c>
      <c r="E17" s="62">
        <v>120</v>
      </c>
      <c r="F17" s="61">
        <v>130</v>
      </c>
      <c r="G17" s="61">
        <v>0</v>
      </c>
      <c r="H17" s="61">
        <v>0</v>
      </c>
      <c r="I17" s="63">
        <f t="shared" ref="I17:I22" si="14">SUM(F17-E17)*D17</f>
        <v>5000</v>
      </c>
      <c r="J17" s="64">
        <v>0</v>
      </c>
      <c r="K17" s="64">
        <v>0</v>
      </c>
      <c r="L17" s="63">
        <f t="shared" ref="L17:L22" si="15">SUM(I17:K17)</f>
        <v>5000</v>
      </c>
    </row>
    <row r="18" spans="1:12" x14ac:dyDescent="0.25">
      <c r="A18" s="59" t="s">
        <v>495</v>
      </c>
      <c r="B18" s="60" t="s">
        <v>497</v>
      </c>
      <c r="C18" s="61" t="s">
        <v>13</v>
      </c>
      <c r="D18" s="62">
        <v>600</v>
      </c>
      <c r="E18" s="62">
        <v>33</v>
      </c>
      <c r="F18" s="61">
        <v>40</v>
      </c>
      <c r="G18" s="61">
        <v>0</v>
      </c>
      <c r="H18" s="61">
        <v>0</v>
      </c>
      <c r="I18" s="63">
        <f t="shared" si="14"/>
        <v>4200</v>
      </c>
      <c r="J18" s="64">
        <v>0</v>
      </c>
      <c r="K18" s="64">
        <v>0</v>
      </c>
      <c r="L18" s="63">
        <f t="shared" si="15"/>
        <v>4200</v>
      </c>
    </row>
    <row r="19" spans="1:12" x14ac:dyDescent="0.25">
      <c r="A19" s="59" t="s">
        <v>495</v>
      </c>
      <c r="B19" s="60" t="s">
        <v>496</v>
      </c>
      <c r="C19" s="61" t="s">
        <v>13</v>
      </c>
      <c r="D19" s="62">
        <v>9000</v>
      </c>
      <c r="E19" s="62">
        <v>3.5</v>
      </c>
      <c r="F19" s="61">
        <v>3.5</v>
      </c>
      <c r="G19" s="61">
        <v>0</v>
      </c>
      <c r="H19" s="61">
        <v>0</v>
      </c>
      <c r="I19" s="63">
        <f t="shared" si="14"/>
        <v>0</v>
      </c>
      <c r="J19" s="64">
        <v>0</v>
      </c>
      <c r="K19" s="64">
        <v>0</v>
      </c>
      <c r="L19" s="63">
        <f t="shared" si="15"/>
        <v>0</v>
      </c>
    </row>
    <row r="20" spans="1:12" x14ac:dyDescent="0.25">
      <c r="A20" s="59" t="s">
        <v>493</v>
      </c>
      <c r="B20" s="60" t="s">
        <v>494</v>
      </c>
      <c r="C20" s="61" t="s">
        <v>13</v>
      </c>
      <c r="D20" s="62">
        <v>5200</v>
      </c>
      <c r="E20" s="62">
        <v>7.5</v>
      </c>
      <c r="F20" s="61">
        <v>6.5</v>
      </c>
      <c r="G20" s="61">
        <v>0</v>
      </c>
      <c r="H20" s="61">
        <v>0</v>
      </c>
      <c r="I20" s="63">
        <f t="shared" si="14"/>
        <v>-5200</v>
      </c>
      <c r="J20" s="64">
        <v>0</v>
      </c>
      <c r="K20" s="64">
        <v>0</v>
      </c>
      <c r="L20" s="63">
        <f t="shared" si="15"/>
        <v>-5200</v>
      </c>
    </row>
    <row r="21" spans="1:12" x14ac:dyDescent="0.25">
      <c r="A21" s="59" t="s">
        <v>490</v>
      </c>
      <c r="B21" s="60" t="s">
        <v>489</v>
      </c>
      <c r="C21" s="61" t="s">
        <v>13</v>
      </c>
      <c r="D21" s="62">
        <v>1200</v>
      </c>
      <c r="E21" s="62">
        <v>46</v>
      </c>
      <c r="F21" s="61">
        <v>50</v>
      </c>
      <c r="G21" s="61">
        <v>55</v>
      </c>
      <c r="H21" s="61">
        <v>0</v>
      </c>
      <c r="I21" s="63">
        <f t="shared" si="14"/>
        <v>4800</v>
      </c>
      <c r="J21" s="64">
        <f>SUM(G21-F21)*D21</f>
        <v>6000</v>
      </c>
      <c r="K21" s="64">
        <v>0</v>
      </c>
      <c r="L21" s="63">
        <f t="shared" si="15"/>
        <v>10800</v>
      </c>
    </row>
    <row r="22" spans="1:12" x14ac:dyDescent="0.25">
      <c r="A22" s="59" t="s">
        <v>488</v>
      </c>
      <c r="B22" s="60" t="s">
        <v>492</v>
      </c>
      <c r="C22" s="61" t="s">
        <v>13</v>
      </c>
      <c r="D22" s="62">
        <v>4000</v>
      </c>
      <c r="E22" s="62">
        <v>5</v>
      </c>
      <c r="F22" s="61">
        <v>5.3</v>
      </c>
      <c r="G22" s="61">
        <v>0</v>
      </c>
      <c r="H22" s="61">
        <v>0</v>
      </c>
      <c r="I22" s="63">
        <f t="shared" si="14"/>
        <v>1199.9999999999993</v>
      </c>
      <c r="J22" s="64">
        <v>0</v>
      </c>
      <c r="K22" s="64">
        <v>0</v>
      </c>
      <c r="L22" s="63">
        <f t="shared" si="15"/>
        <v>1199.9999999999993</v>
      </c>
    </row>
    <row r="23" spans="1:12" x14ac:dyDescent="0.25">
      <c r="A23" s="66"/>
      <c r="B23" s="66"/>
      <c r="C23" s="66"/>
      <c r="D23" s="66"/>
      <c r="E23" s="66"/>
      <c r="F23" s="66"/>
      <c r="G23" s="66"/>
      <c r="H23" s="67" t="s">
        <v>256</v>
      </c>
      <c r="I23" s="81">
        <f>SUM(I9:I22)</f>
        <v>28800</v>
      </c>
      <c r="J23" s="82"/>
      <c r="K23" s="82" t="s">
        <v>487</v>
      </c>
      <c r="L23" s="81">
        <f>SUM(L9:L22)</f>
        <v>57300</v>
      </c>
    </row>
    <row r="24" spans="1:12" x14ac:dyDescent="0.25">
      <c r="A24" s="83" t="s">
        <v>491</v>
      </c>
      <c r="B24" s="60"/>
      <c r="C24" s="61"/>
      <c r="D24" s="62"/>
      <c r="E24" s="62"/>
      <c r="F24" s="61"/>
      <c r="G24" s="61"/>
      <c r="H24" s="61"/>
      <c r="I24" s="63"/>
      <c r="J24" s="64"/>
      <c r="K24" s="64"/>
      <c r="L24" s="63"/>
    </row>
    <row r="25" spans="1:12" x14ac:dyDescent="0.25">
      <c r="A25" s="83" t="s">
        <v>350</v>
      </c>
      <c r="B25" s="84" t="s">
        <v>351</v>
      </c>
      <c r="C25" s="69" t="s">
        <v>352</v>
      </c>
      <c r="D25" s="85" t="s">
        <v>353</v>
      </c>
      <c r="E25" s="85" t="s">
        <v>354</v>
      </c>
      <c r="F25" s="69" t="s">
        <v>318</v>
      </c>
      <c r="G25" s="61"/>
      <c r="H25" s="61"/>
      <c r="I25" s="63"/>
      <c r="J25" s="64"/>
      <c r="K25" s="64"/>
      <c r="L25" s="63"/>
    </row>
    <row r="26" spans="1:12" x14ac:dyDescent="0.25">
      <c r="A26" s="59" t="s">
        <v>420</v>
      </c>
      <c r="B26" s="68">
        <v>3</v>
      </c>
      <c r="C26" s="61">
        <f>SUM(A26-B26)</f>
        <v>22</v>
      </c>
      <c r="D26" s="62">
        <v>7</v>
      </c>
      <c r="E26" s="61">
        <f>SUM(C26-D26)</f>
        <v>15</v>
      </c>
      <c r="F26" s="61">
        <f>E26*100/C26</f>
        <v>68.181818181818187</v>
      </c>
      <c r="G26" s="61"/>
      <c r="H26" s="61"/>
      <c r="I26" s="63"/>
      <c r="J26" s="64"/>
      <c r="K26" s="64"/>
      <c r="L26" s="63"/>
    </row>
    <row r="27" spans="1:12" x14ac:dyDescent="0.25">
      <c r="A27" s="45"/>
      <c r="B27" s="45"/>
      <c r="C27" s="45"/>
      <c r="D27" s="50">
        <v>43647</v>
      </c>
      <c r="E27" s="45"/>
      <c r="F27" s="45"/>
      <c r="G27" s="45"/>
      <c r="H27" s="45"/>
      <c r="I27" s="45"/>
      <c r="J27" s="45"/>
      <c r="K27" s="45"/>
      <c r="L27" s="45"/>
    </row>
    <row r="28" spans="1:12" x14ac:dyDescent="0.25">
      <c r="A28" s="59" t="s">
        <v>486</v>
      </c>
      <c r="B28" s="60" t="s">
        <v>485</v>
      </c>
      <c r="C28" s="61" t="s">
        <v>13</v>
      </c>
      <c r="D28" s="62">
        <v>800</v>
      </c>
      <c r="E28" s="62">
        <v>41</v>
      </c>
      <c r="F28" s="61">
        <v>41</v>
      </c>
      <c r="G28" s="61">
        <v>0</v>
      </c>
      <c r="H28" s="61">
        <v>0</v>
      </c>
      <c r="I28" s="63">
        <f>SUM(F28-E28)*D28</f>
        <v>0</v>
      </c>
      <c r="J28" s="64">
        <v>0</v>
      </c>
      <c r="K28" s="64">
        <v>0</v>
      </c>
      <c r="L28" s="63">
        <f>SUM(I28:K28)</f>
        <v>0</v>
      </c>
    </row>
    <row r="29" spans="1:12" x14ac:dyDescent="0.25">
      <c r="A29" s="59" t="s">
        <v>483</v>
      </c>
      <c r="B29" s="60" t="s">
        <v>484</v>
      </c>
      <c r="C29" s="61" t="s">
        <v>13</v>
      </c>
      <c r="D29" s="62">
        <v>500</v>
      </c>
      <c r="E29" s="62">
        <v>135</v>
      </c>
      <c r="F29" s="61">
        <v>145</v>
      </c>
      <c r="G29" s="61">
        <v>155</v>
      </c>
      <c r="H29" s="61">
        <v>0</v>
      </c>
      <c r="I29" s="63">
        <f>SUM(F29-E29)*D29</f>
        <v>5000</v>
      </c>
      <c r="J29" s="64">
        <f>SUM(G29-F29)*D29</f>
        <v>5000</v>
      </c>
      <c r="K29" s="64">
        <v>0</v>
      </c>
      <c r="L29" s="63">
        <f>SUM(I29:K29)</f>
        <v>10000</v>
      </c>
    </row>
    <row r="30" spans="1:12" x14ac:dyDescent="0.25">
      <c r="A30" s="59" t="s">
        <v>481</v>
      </c>
      <c r="B30" s="60" t="s">
        <v>482</v>
      </c>
      <c r="C30" s="61" t="s">
        <v>13</v>
      </c>
      <c r="D30" s="62">
        <v>800</v>
      </c>
      <c r="E30" s="62">
        <v>58</v>
      </c>
      <c r="F30" s="61">
        <v>63</v>
      </c>
      <c r="G30" s="61">
        <v>68</v>
      </c>
      <c r="H30" s="61">
        <v>0</v>
      </c>
      <c r="I30" s="63">
        <f>SUM(F30-E30)*D30</f>
        <v>4000</v>
      </c>
      <c r="J30" s="64">
        <f>SUM(G30-F30)*D30</f>
        <v>4000</v>
      </c>
      <c r="K30" s="64">
        <v>0</v>
      </c>
      <c r="L30" s="63">
        <f>SUM(I30:K30)</f>
        <v>8000</v>
      </c>
    </row>
    <row r="31" spans="1:12" x14ac:dyDescent="0.25">
      <c r="A31" s="59" t="s">
        <v>480</v>
      </c>
      <c r="B31" s="60" t="s">
        <v>315</v>
      </c>
      <c r="C31" s="61" t="s">
        <v>13</v>
      </c>
      <c r="D31" s="62">
        <v>500</v>
      </c>
      <c r="E31" s="62">
        <v>165</v>
      </c>
      <c r="F31" s="61">
        <v>175</v>
      </c>
      <c r="G31" s="61">
        <v>185</v>
      </c>
      <c r="H31" s="61">
        <v>0</v>
      </c>
      <c r="I31" s="63">
        <f>SUM(F31-E31)*D31</f>
        <v>5000</v>
      </c>
      <c r="J31" s="64">
        <f>SUM(G31-F31)*D31</f>
        <v>5000</v>
      </c>
      <c r="K31" s="64">
        <v>0</v>
      </c>
      <c r="L31" s="63">
        <f>SUM(I31:K31)</f>
        <v>10000</v>
      </c>
    </row>
    <row r="32" spans="1:12" x14ac:dyDescent="0.25">
      <c r="A32" s="59" t="s">
        <v>478</v>
      </c>
      <c r="B32" s="60" t="s">
        <v>479</v>
      </c>
      <c r="C32" s="61" t="s">
        <v>13</v>
      </c>
      <c r="D32" s="62">
        <v>2400</v>
      </c>
      <c r="E32" s="62">
        <v>38</v>
      </c>
      <c r="F32" s="61">
        <v>42</v>
      </c>
      <c r="G32" s="61">
        <v>46</v>
      </c>
      <c r="H32" s="61">
        <v>0</v>
      </c>
      <c r="I32" s="63">
        <f>SUM(F32-E32)*D32</f>
        <v>9600</v>
      </c>
      <c r="J32" s="64">
        <v>0</v>
      </c>
      <c r="K32" s="64">
        <v>0</v>
      </c>
      <c r="L32" s="63">
        <f>SUM(I32:K32)</f>
        <v>9600</v>
      </c>
    </row>
    <row r="33" spans="1:12" x14ac:dyDescent="0.25">
      <c r="A33" s="59" t="s">
        <v>476</v>
      </c>
      <c r="B33" s="60" t="s">
        <v>477</v>
      </c>
      <c r="C33" s="61" t="s">
        <v>13</v>
      </c>
      <c r="D33" s="62">
        <v>24000</v>
      </c>
      <c r="E33" s="62">
        <v>6.5</v>
      </c>
      <c r="F33" s="61">
        <v>7</v>
      </c>
      <c r="G33" s="61">
        <v>7.5</v>
      </c>
      <c r="H33" s="61">
        <v>0</v>
      </c>
      <c r="I33" s="63">
        <f t="shared" ref="I33" si="16">SUM(F33-E33)*D33</f>
        <v>12000</v>
      </c>
      <c r="J33" s="64">
        <f>SUM(G33-F33)*D33</f>
        <v>12000</v>
      </c>
      <c r="K33" s="64">
        <v>0</v>
      </c>
      <c r="L33" s="63">
        <f t="shared" ref="L33" si="17">SUM(I33:K33)</f>
        <v>24000</v>
      </c>
    </row>
    <row r="34" spans="1:12" x14ac:dyDescent="0.25">
      <c r="A34" s="59" t="s">
        <v>474</v>
      </c>
      <c r="B34" s="60" t="s">
        <v>475</v>
      </c>
      <c r="C34" s="61" t="s">
        <v>13</v>
      </c>
      <c r="D34" s="62">
        <v>1200</v>
      </c>
      <c r="E34" s="62">
        <v>34.5</v>
      </c>
      <c r="F34" s="61">
        <v>39</v>
      </c>
      <c r="G34" s="61">
        <v>43</v>
      </c>
      <c r="H34" s="61">
        <v>0</v>
      </c>
      <c r="I34" s="63">
        <f t="shared" ref="I34" si="18">SUM(F34-E34)*D34</f>
        <v>5400</v>
      </c>
      <c r="J34" s="64">
        <f>SUM(G34-F34)*D34</f>
        <v>4800</v>
      </c>
      <c r="K34" s="64">
        <v>0</v>
      </c>
      <c r="L34" s="63">
        <f t="shared" ref="L34" si="19">SUM(I34:K34)</f>
        <v>10200</v>
      </c>
    </row>
    <row r="35" spans="1:12" x14ac:dyDescent="0.25">
      <c r="A35" s="59" t="s">
        <v>472</v>
      </c>
      <c r="B35" s="60" t="s">
        <v>473</v>
      </c>
      <c r="C35" s="61" t="s">
        <v>13</v>
      </c>
      <c r="D35" s="62">
        <v>1200</v>
      </c>
      <c r="E35" s="62">
        <v>30</v>
      </c>
      <c r="F35" s="61">
        <v>34</v>
      </c>
      <c r="G35" s="61">
        <v>0</v>
      </c>
      <c r="H35" s="61">
        <v>0</v>
      </c>
      <c r="I35" s="63">
        <f t="shared" ref="I35" si="20">SUM(F35-E35)*D35</f>
        <v>4800</v>
      </c>
      <c r="J35" s="64">
        <v>0</v>
      </c>
      <c r="K35" s="64">
        <v>0</v>
      </c>
      <c r="L35" s="63">
        <f t="shared" ref="L35" si="21">SUM(I35:K35)</f>
        <v>4800</v>
      </c>
    </row>
    <row r="36" spans="1:12" x14ac:dyDescent="0.25">
      <c r="A36" s="59" t="s">
        <v>470</v>
      </c>
      <c r="B36" s="60" t="s">
        <v>471</v>
      </c>
      <c r="C36" s="61" t="s">
        <v>13</v>
      </c>
      <c r="D36" s="62">
        <v>800</v>
      </c>
      <c r="E36" s="62">
        <v>25</v>
      </c>
      <c r="F36" s="61">
        <v>30</v>
      </c>
      <c r="G36" s="61">
        <v>0</v>
      </c>
      <c r="H36" s="61">
        <v>0</v>
      </c>
      <c r="I36" s="63">
        <f t="shared" ref="I36:I38" si="22">SUM(F36-E36)*D36</f>
        <v>4000</v>
      </c>
      <c r="J36" s="64">
        <v>0</v>
      </c>
      <c r="K36" s="64">
        <v>0</v>
      </c>
      <c r="L36" s="63">
        <f t="shared" ref="L36:L38" si="23">SUM(I36:K36)</f>
        <v>4000</v>
      </c>
    </row>
    <row r="37" spans="1:12" x14ac:dyDescent="0.25">
      <c r="A37" s="59" t="s">
        <v>467</v>
      </c>
      <c r="B37" s="60" t="s">
        <v>469</v>
      </c>
      <c r="C37" s="61" t="s">
        <v>13</v>
      </c>
      <c r="D37" s="62">
        <v>800</v>
      </c>
      <c r="E37" s="62">
        <v>23</v>
      </c>
      <c r="F37" s="61">
        <v>19</v>
      </c>
      <c r="G37" s="61">
        <v>0</v>
      </c>
      <c r="H37" s="61">
        <v>0</v>
      </c>
      <c r="I37" s="63">
        <f t="shared" si="22"/>
        <v>-3200</v>
      </c>
      <c r="J37" s="64">
        <v>0</v>
      </c>
      <c r="K37" s="64">
        <v>0</v>
      </c>
      <c r="L37" s="63">
        <f t="shared" si="23"/>
        <v>-3200</v>
      </c>
    </row>
    <row r="38" spans="1:12" x14ac:dyDescent="0.25">
      <c r="A38" s="59" t="s">
        <v>467</v>
      </c>
      <c r="B38" s="60" t="s">
        <v>468</v>
      </c>
      <c r="C38" s="61" t="s">
        <v>13</v>
      </c>
      <c r="D38" s="62">
        <v>2600</v>
      </c>
      <c r="E38" s="62">
        <v>19</v>
      </c>
      <c r="F38" s="61">
        <v>21</v>
      </c>
      <c r="G38" s="61">
        <v>23</v>
      </c>
      <c r="H38" s="61">
        <v>0</v>
      </c>
      <c r="I38" s="63">
        <f t="shared" si="22"/>
        <v>5200</v>
      </c>
      <c r="J38" s="64">
        <f>SUM(G38-F38)*D38</f>
        <v>5200</v>
      </c>
      <c r="K38" s="64">
        <v>0</v>
      </c>
      <c r="L38" s="63">
        <f t="shared" si="23"/>
        <v>10400</v>
      </c>
    </row>
    <row r="39" spans="1:12" x14ac:dyDescent="0.25">
      <c r="A39" s="59" t="s">
        <v>465</v>
      </c>
      <c r="B39" s="60" t="s">
        <v>466</v>
      </c>
      <c r="C39" s="61" t="s">
        <v>13</v>
      </c>
      <c r="D39" s="62">
        <v>1000</v>
      </c>
      <c r="E39" s="62">
        <v>49</v>
      </c>
      <c r="F39" s="61">
        <v>53</v>
      </c>
      <c r="G39" s="61">
        <v>57</v>
      </c>
      <c r="H39" s="61">
        <v>0</v>
      </c>
      <c r="I39" s="63">
        <f t="shared" ref="I39" si="24">SUM(F39-E39)*D39</f>
        <v>4000</v>
      </c>
      <c r="J39" s="64">
        <f>SUM(G39-F39)*D39</f>
        <v>4000</v>
      </c>
      <c r="K39" s="64">
        <v>0</v>
      </c>
      <c r="L39" s="63">
        <f t="shared" ref="L39" si="25">SUM(I39:K39)</f>
        <v>8000</v>
      </c>
    </row>
    <row r="40" spans="1:12" x14ac:dyDescent="0.25">
      <c r="A40" s="59" t="s">
        <v>465</v>
      </c>
      <c r="B40" s="60" t="s">
        <v>463</v>
      </c>
      <c r="C40" s="61" t="s">
        <v>13</v>
      </c>
      <c r="D40" s="62">
        <v>1000</v>
      </c>
      <c r="E40" s="62">
        <v>28</v>
      </c>
      <c r="F40" s="61">
        <v>26</v>
      </c>
      <c r="G40" s="61">
        <v>0</v>
      </c>
      <c r="H40" s="61">
        <v>0</v>
      </c>
      <c r="I40" s="63">
        <f t="shared" ref="I40" si="26">SUM(F40-E40)*D40</f>
        <v>-2000</v>
      </c>
      <c r="J40" s="64">
        <v>0</v>
      </c>
      <c r="K40" s="64">
        <v>0</v>
      </c>
      <c r="L40" s="63">
        <f t="shared" ref="L40" si="27">SUM(I40:K40)</f>
        <v>-2000</v>
      </c>
    </row>
    <row r="41" spans="1:12" x14ac:dyDescent="0.25">
      <c r="A41" s="59" t="s">
        <v>464</v>
      </c>
      <c r="B41" s="60" t="s">
        <v>463</v>
      </c>
      <c r="C41" s="61" t="s">
        <v>13</v>
      </c>
      <c r="D41" s="62">
        <v>1000</v>
      </c>
      <c r="E41" s="62">
        <v>29.5</v>
      </c>
      <c r="F41" s="61">
        <v>33.5</v>
      </c>
      <c r="G41" s="61">
        <v>0</v>
      </c>
      <c r="H41" s="61">
        <v>0</v>
      </c>
      <c r="I41" s="63">
        <f t="shared" ref="I41" si="28">SUM(F41-E41)*D41</f>
        <v>4000</v>
      </c>
      <c r="J41" s="64">
        <v>0</v>
      </c>
      <c r="K41" s="64">
        <v>0</v>
      </c>
      <c r="L41" s="63">
        <f t="shared" ref="L41" si="29">SUM(I41:K41)</f>
        <v>4000</v>
      </c>
    </row>
    <row r="42" spans="1:12" x14ac:dyDescent="0.25">
      <c r="A42" s="59" t="s">
        <v>461</v>
      </c>
      <c r="B42" s="60" t="s">
        <v>462</v>
      </c>
      <c r="C42" s="61" t="s">
        <v>13</v>
      </c>
      <c r="D42" s="62">
        <v>7000</v>
      </c>
      <c r="E42" s="62">
        <v>4.3499999999999996</v>
      </c>
      <c r="F42" s="61">
        <v>5</v>
      </c>
      <c r="G42" s="61">
        <v>0</v>
      </c>
      <c r="H42" s="61">
        <v>0</v>
      </c>
      <c r="I42" s="63">
        <f t="shared" ref="I42" si="30">SUM(F42-E42)*D42</f>
        <v>4550.0000000000027</v>
      </c>
      <c r="J42" s="64">
        <v>0</v>
      </c>
      <c r="K42" s="64">
        <v>0</v>
      </c>
      <c r="L42" s="63">
        <f t="shared" ref="L42" si="31">SUM(I42:K42)</f>
        <v>4550.0000000000027</v>
      </c>
    </row>
    <row r="43" spans="1:12" x14ac:dyDescent="0.25">
      <c r="A43" s="59" t="s">
        <v>459</v>
      </c>
      <c r="B43" s="60" t="s">
        <v>460</v>
      </c>
      <c r="C43" s="61" t="s">
        <v>13</v>
      </c>
      <c r="D43" s="62">
        <v>600</v>
      </c>
      <c r="E43" s="62">
        <v>55</v>
      </c>
      <c r="F43" s="61">
        <v>40</v>
      </c>
      <c r="G43" s="61">
        <v>0</v>
      </c>
      <c r="H43" s="61">
        <v>0</v>
      </c>
      <c r="I43" s="63">
        <f t="shared" ref="I43" si="32">SUM(F43-E43)*D43</f>
        <v>-9000</v>
      </c>
      <c r="J43" s="64">
        <v>0</v>
      </c>
      <c r="K43" s="64">
        <v>0</v>
      </c>
      <c r="L43" s="63">
        <f t="shared" ref="L43:L44" si="33">SUM(I43:K43)</f>
        <v>-9000</v>
      </c>
    </row>
    <row r="44" spans="1:12" x14ac:dyDescent="0.25">
      <c r="A44" s="59" t="s">
        <v>457</v>
      </c>
      <c r="B44" s="60" t="s">
        <v>458</v>
      </c>
      <c r="C44" s="61" t="s">
        <v>13</v>
      </c>
      <c r="D44" s="62">
        <v>4000</v>
      </c>
      <c r="E44" s="62">
        <v>10.1</v>
      </c>
      <c r="F44" s="61">
        <v>11.1</v>
      </c>
      <c r="G44" s="61">
        <v>12.5</v>
      </c>
      <c r="H44" s="61">
        <v>0</v>
      </c>
      <c r="I44" s="63">
        <f t="shared" ref="I44" si="34">SUM(F44-E44)*D44</f>
        <v>4000</v>
      </c>
      <c r="J44" s="64">
        <f>SUM(G44-F44)*D44</f>
        <v>5600.0000000000018</v>
      </c>
      <c r="K44" s="64">
        <v>0</v>
      </c>
      <c r="L44" s="63">
        <f t="shared" si="33"/>
        <v>9600.0000000000018</v>
      </c>
    </row>
    <row r="45" spans="1:12" x14ac:dyDescent="0.25">
      <c r="A45" s="59" t="s">
        <v>455</v>
      </c>
      <c r="B45" s="60" t="s">
        <v>456</v>
      </c>
      <c r="C45" s="61" t="s">
        <v>13</v>
      </c>
      <c r="D45" s="62">
        <v>2122</v>
      </c>
      <c r="E45" s="62">
        <v>12</v>
      </c>
      <c r="F45" s="61">
        <v>9</v>
      </c>
      <c r="G45" s="61">
        <v>0</v>
      </c>
      <c r="H45" s="61">
        <v>0</v>
      </c>
      <c r="I45" s="63">
        <f t="shared" ref="I45" si="35">SUM(F45-E45)*D45</f>
        <v>-6366</v>
      </c>
      <c r="J45" s="64">
        <v>0</v>
      </c>
      <c r="K45" s="64">
        <v>0</v>
      </c>
      <c r="L45" s="63">
        <f t="shared" ref="L45" si="36">SUM(I45:K45)</f>
        <v>-6366</v>
      </c>
    </row>
    <row r="46" spans="1:12" x14ac:dyDescent="0.25">
      <c r="A46" s="59" t="s">
        <v>454</v>
      </c>
      <c r="B46" s="60" t="s">
        <v>453</v>
      </c>
      <c r="C46" s="61" t="s">
        <v>13</v>
      </c>
      <c r="D46" s="62">
        <v>24000</v>
      </c>
      <c r="E46" s="62">
        <v>2</v>
      </c>
      <c r="F46" s="61">
        <v>2.2000000000000002</v>
      </c>
      <c r="G46" s="61">
        <v>2.4</v>
      </c>
      <c r="H46" s="61">
        <v>0</v>
      </c>
      <c r="I46" s="63">
        <f t="shared" ref="I46" si="37">SUM(F46-E46)*D46</f>
        <v>4800.0000000000045</v>
      </c>
      <c r="J46" s="64">
        <f>SUM(G46-F46)*D46</f>
        <v>4799.9999999999936</v>
      </c>
      <c r="K46" s="64">
        <v>0</v>
      </c>
      <c r="L46" s="63">
        <f t="shared" ref="L46" si="38">SUM(I46:K46)</f>
        <v>9599.9999999999982</v>
      </c>
    </row>
    <row r="47" spans="1:12" x14ac:dyDescent="0.25">
      <c r="A47" s="59" t="s">
        <v>452</v>
      </c>
      <c r="B47" s="60" t="s">
        <v>451</v>
      </c>
      <c r="C47" s="61" t="s">
        <v>13</v>
      </c>
      <c r="D47" s="62">
        <v>1200</v>
      </c>
      <c r="E47" s="62">
        <v>24</v>
      </c>
      <c r="F47" s="61">
        <v>20</v>
      </c>
      <c r="G47" s="61">
        <v>0</v>
      </c>
      <c r="H47" s="61">
        <v>0</v>
      </c>
      <c r="I47" s="63">
        <f t="shared" ref="I47" si="39">SUM(F47-E47)*D47</f>
        <v>-4800</v>
      </c>
      <c r="J47" s="64">
        <v>0</v>
      </c>
      <c r="K47" s="64">
        <v>0</v>
      </c>
      <c r="L47" s="63">
        <f t="shared" ref="L47" si="40">SUM(I47:K47)</f>
        <v>-4800</v>
      </c>
    </row>
    <row r="48" spans="1:12" x14ac:dyDescent="0.25">
      <c r="A48" s="59" t="s">
        <v>449</v>
      </c>
      <c r="B48" s="60" t="s">
        <v>450</v>
      </c>
      <c r="C48" s="61" t="s">
        <v>13</v>
      </c>
      <c r="D48" s="62">
        <v>2400</v>
      </c>
      <c r="E48" s="62">
        <v>17</v>
      </c>
      <c r="F48" s="61">
        <v>17</v>
      </c>
      <c r="G48" s="61">
        <v>0</v>
      </c>
      <c r="H48" s="61">
        <v>0</v>
      </c>
      <c r="I48" s="63">
        <f t="shared" ref="I48" si="41">SUM(F48-E48)*D48</f>
        <v>0</v>
      </c>
      <c r="J48" s="64">
        <v>0</v>
      </c>
      <c r="K48" s="64">
        <v>0</v>
      </c>
      <c r="L48" s="63">
        <f t="shared" ref="L48" si="42">SUM(I48:K48)</f>
        <v>0</v>
      </c>
    </row>
    <row r="49" spans="1:12" x14ac:dyDescent="0.25">
      <c r="A49" s="59" t="s">
        <v>447</v>
      </c>
      <c r="B49" s="60" t="s">
        <v>448</v>
      </c>
      <c r="C49" s="61" t="s">
        <v>13</v>
      </c>
      <c r="D49" s="62">
        <v>6000</v>
      </c>
      <c r="E49" s="62">
        <v>13.5</v>
      </c>
      <c r="F49" s="61">
        <v>13.5</v>
      </c>
      <c r="G49" s="61">
        <v>0</v>
      </c>
      <c r="H49" s="61">
        <v>0</v>
      </c>
      <c r="I49" s="63">
        <f t="shared" ref="I49" si="43">SUM(F49-E49)*D49</f>
        <v>0</v>
      </c>
      <c r="J49" s="64">
        <v>0</v>
      </c>
      <c r="K49" s="64">
        <v>0</v>
      </c>
      <c r="L49" s="63">
        <f t="shared" ref="L49" si="44">SUM(I49:K49)</f>
        <v>0</v>
      </c>
    </row>
    <row r="50" spans="1:12" x14ac:dyDescent="0.25">
      <c r="A50" s="59" t="s">
        <v>444</v>
      </c>
      <c r="B50" s="60" t="s">
        <v>446</v>
      </c>
      <c r="C50" s="61" t="s">
        <v>13</v>
      </c>
      <c r="D50" s="62">
        <v>1500</v>
      </c>
      <c r="E50" s="62">
        <v>24</v>
      </c>
      <c r="F50" s="61">
        <v>28</v>
      </c>
      <c r="G50" s="61">
        <v>0</v>
      </c>
      <c r="H50" s="61">
        <v>0</v>
      </c>
      <c r="I50" s="63">
        <f t="shared" ref="I50:I52" si="45">SUM(F50-E50)*D50</f>
        <v>6000</v>
      </c>
      <c r="J50" s="64">
        <v>0</v>
      </c>
      <c r="K50" s="64">
        <v>0</v>
      </c>
      <c r="L50" s="63">
        <f t="shared" ref="L50:L52" si="46">SUM(I50:K50)</f>
        <v>6000</v>
      </c>
    </row>
    <row r="51" spans="1:12" x14ac:dyDescent="0.25">
      <c r="A51" s="59" t="s">
        <v>444</v>
      </c>
      <c r="B51" s="60" t="s">
        <v>445</v>
      </c>
      <c r="C51" s="61" t="s">
        <v>13</v>
      </c>
      <c r="D51" s="62">
        <v>7000</v>
      </c>
      <c r="E51" s="62">
        <v>4.5</v>
      </c>
      <c r="F51" s="61">
        <v>4</v>
      </c>
      <c r="G51" s="61">
        <v>0</v>
      </c>
      <c r="H51" s="61">
        <v>0</v>
      </c>
      <c r="I51" s="63">
        <f t="shared" si="45"/>
        <v>-3500</v>
      </c>
      <c r="J51" s="64">
        <v>0</v>
      </c>
      <c r="K51" s="64">
        <v>0</v>
      </c>
      <c r="L51" s="63">
        <f t="shared" si="46"/>
        <v>-3500</v>
      </c>
    </row>
    <row r="52" spans="1:12" x14ac:dyDescent="0.25">
      <c r="A52" s="59" t="s">
        <v>441</v>
      </c>
      <c r="B52" s="60" t="s">
        <v>442</v>
      </c>
      <c r="C52" s="61" t="s">
        <v>13</v>
      </c>
      <c r="D52" s="62">
        <v>2600</v>
      </c>
      <c r="E52" s="62">
        <v>13.5</v>
      </c>
      <c r="F52" s="61">
        <v>12</v>
      </c>
      <c r="G52" s="61">
        <v>0</v>
      </c>
      <c r="H52" s="61">
        <v>0</v>
      </c>
      <c r="I52" s="63">
        <f t="shared" si="45"/>
        <v>-3900</v>
      </c>
      <c r="J52" s="64">
        <v>0</v>
      </c>
      <c r="K52" s="64">
        <v>0</v>
      </c>
      <c r="L52" s="63">
        <f t="shared" si="46"/>
        <v>-3900</v>
      </c>
    </row>
    <row r="54" spans="1:12" x14ac:dyDescent="0.25">
      <c r="A54" s="66"/>
      <c r="B54" s="66"/>
      <c r="C54" s="66"/>
      <c r="D54" s="66"/>
      <c r="E54" s="66"/>
      <c r="F54" s="66"/>
      <c r="G54" s="66"/>
      <c r="H54" s="67" t="s">
        <v>256</v>
      </c>
      <c r="I54" s="81">
        <f>SUM(I28:I52)</f>
        <v>49584.000000000007</v>
      </c>
      <c r="J54" s="82"/>
      <c r="K54" s="82" t="s">
        <v>487</v>
      </c>
      <c r="L54" s="81">
        <f>SUM(L28:L52)</f>
        <v>99984</v>
      </c>
    </row>
    <row r="55" spans="1:12" x14ac:dyDescent="0.25">
      <c r="A55" s="83" t="s">
        <v>421</v>
      </c>
      <c r="B55" s="60"/>
      <c r="C55" s="61"/>
      <c r="D55" s="62"/>
      <c r="E55" s="62"/>
      <c r="F55" s="61"/>
      <c r="G55" s="61"/>
      <c r="H55" s="61"/>
      <c r="I55" s="63"/>
      <c r="J55" s="64"/>
      <c r="K55" s="64"/>
      <c r="L55" s="63"/>
    </row>
    <row r="56" spans="1:12" x14ac:dyDescent="0.25">
      <c r="A56" s="83" t="s">
        <v>350</v>
      </c>
      <c r="B56" s="84" t="s">
        <v>351</v>
      </c>
      <c r="C56" s="69" t="s">
        <v>352</v>
      </c>
      <c r="D56" s="85" t="s">
        <v>353</v>
      </c>
      <c r="E56" s="85" t="s">
        <v>354</v>
      </c>
      <c r="F56" s="69" t="s">
        <v>318</v>
      </c>
      <c r="G56" s="61"/>
      <c r="H56" s="61"/>
      <c r="I56" s="63"/>
      <c r="J56" s="64"/>
      <c r="K56" s="64"/>
      <c r="L56" s="63"/>
    </row>
    <row r="57" spans="1:12" x14ac:dyDescent="0.25">
      <c r="A57" s="59" t="s">
        <v>443</v>
      </c>
      <c r="B57" s="68">
        <v>1</v>
      </c>
      <c r="C57" s="61">
        <f>SUM(A57-B57)</f>
        <v>19</v>
      </c>
      <c r="D57" s="62">
        <v>1</v>
      </c>
      <c r="E57" s="61">
        <f>SUM(C57-D57)</f>
        <v>18</v>
      </c>
      <c r="F57" s="61">
        <f>E57*100/C57</f>
        <v>94.736842105263165</v>
      </c>
      <c r="G57" s="61"/>
      <c r="H57" s="61"/>
      <c r="I57" s="63"/>
      <c r="J57" s="64"/>
      <c r="K57" s="64"/>
      <c r="L57" s="63"/>
    </row>
    <row r="58" spans="1:12" x14ac:dyDescent="0.25">
      <c r="A58" s="45"/>
      <c r="B58" s="45"/>
      <c r="C58" s="45"/>
      <c r="D58" s="50">
        <v>43617</v>
      </c>
      <c r="E58" s="45"/>
      <c r="F58" s="45"/>
      <c r="G58" s="45"/>
      <c r="H58" s="45"/>
      <c r="I58" s="45"/>
      <c r="J58" s="45"/>
      <c r="K58" s="45"/>
      <c r="L58" s="45"/>
    </row>
    <row r="59" spans="1:12" x14ac:dyDescent="0.25">
      <c r="A59" s="59" t="s">
        <v>439</v>
      </c>
      <c r="B59" s="60" t="s">
        <v>440</v>
      </c>
      <c r="C59" s="61" t="s">
        <v>13</v>
      </c>
      <c r="D59" s="62">
        <v>5600</v>
      </c>
      <c r="E59" s="62">
        <v>8.3000000000000007</v>
      </c>
      <c r="F59" s="61">
        <v>9</v>
      </c>
      <c r="G59" s="61">
        <v>0</v>
      </c>
      <c r="H59" s="61">
        <v>0</v>
      </c>
      <c r="I59" s="63">
        <f t="shared" ref="I59" si="47">SUM(F59-E59)*D59</f>
        <v>3919.9999999999959</v>
      </c>
      <c r="J59" s="64">
        <v>0</v>
      </c>
      <c r="K59" s="64">
        <v>0</v>
      </c>
      <c r="L59" s="63">
        <f t="shared" ref="L59" si="48">SUM(I59:K59)</f>
        <v>3919.9999999999959</v>
      </c>
    </row>
    <row r="60" spans="1:12" x14ac:dyDescent="0.25">
      <c r="A60" s="59" t="s">
        <v>437</v>
      </c>
      <c r="B60" s="60" t="s">
        <v>438</v>
      </c>
      <c r="C60" s="61" t="s">
        <v>13</v>
      </c>
      <c r="D60" s="62">
        <v>12000</v>
      </c>
      <c r="E60" s="62">
        <v>7.3</v>
      </c>
      <c r="F60" s="61">
        <v>8</v>
      </c>
      <c r="G60" s="61">
        <v>9</v>
      </c>
      <c r="H60" s="61">
        <v>0</v>
      </c>
      <c r="I60" s="63">
        <f t="shared" ref="I60" si="49">SUM(F60-E60)*D60</f>
        <v>8400.0000000000018</v>
      </c>
      <c r="J60" s="64">
        <f>SUM(G60-F60)*D60</f>
        <v>12000</v>
      </c>
      <c r="K60" s="64">
        <v>0</v>
      </c>
      <c r="L60" s="63">
        <f t="shared" ref="L60" si="50">SUM(I60:K60)</f>
        <v>20400</v>
      </c>
    </row>
    <row r="61" spans="1:12" x14ac:dyDescent="0.25">
      <c r="A61" s="59" t="s">
        <v>436</v>
      </c>
      <c r="B61" s="60" t="s">
        <v>435</v>
      </c>
      <c r="C61" s="61" t="s">
        <v>13</v>
      </c>
      <c r="D61" s="62">
        <v>2000</v>
      </c>
      <c r="E61" s="62">
        <v>12</v>
      </c>
      <c r="F61" s="61">
        <v>14</v>
      </c>
      <c r="G61" s="61">
        <v>16</v>
      </c>
      <c r="H61" s="61">
        <v>0</v>
      </c>
      <c r="I61" s="63">
        <f t="shared" ref="I61" si="51">SUM(F61-E61)*D61</f>
        <v>4000</v>
      </c>
      <c r="J61" s="64">
        <f>SUM(G61-F61)*D61</f>
        <v>4000</v>
      </c>
      <c r="K61" s="64">
        <v>0</v>
      </c>
      <c r="L61" s="63">
        <f t="shared" ref="L61" si="52">SUM(I61:K61)</f>
        <v>8000</v>
      </c>
    </row>
    <row r="62" spans="1:12" x14ac:dyDescent="0.25">
      <c r="A62" s="59" t="s">
        <v>434</v>
      </c>
      <c r="B62" s="60" t="s">
        <v>273</v>
      </c>
      <c r="C62" s="61" t="s">
        <v>13</v>
      </c>
      <c r="D62" s="62">
        <v>9000</v>
      </c>
      <c r="E62" s="62">
        <v>2.5</v>
      </c>
      <c r="F62" s="61">
        <v>3</v>
      </c>
      <c r="G62" s="61">
        <v>3.5</v>
      </c>
      <c r="H62" s="61">
        <v>0</v>
      </c>
      <c r="I62" s="63">
        <f t="shared" ref="I62" si="53">SUM(F62-E62)*D62</f>
        <v>4500</v>
      </c>
      <c r="J62" s="64">
        <f>SUM(G62-F62)*D62</f>
        <v>4500</v>
      </c>
      <c r="K62" s="64">
        <v>0</v>
      </c>
      <c r="L62" s="63">
        <f t="shared" ref="L62" si="54">SUM(I62:K62)</f>
        <v>9000</v>
      </c>
    </row>
    <row r="63" spans="1:12" x14ac:dyDescent="0.25">
      <c r="A63" s="59" t="s">
        <v>431</v>
      </c>
      <c r="B63" s="60" t="s">
        <v>432</v>
      </c>
      <c r="C63" s="61" t="s">
        <v>13</v>
      </c>
      <c r="D63" s="62">
        <v>2000</v>
      </c>
      <c r="E63" s="62">
        <v>6</v>
      </c>
      <c r="F63" s="61">
        <v>6.3</v>
      </c>
      <c r="G63" s="61">
        <v>0</v>
      </c>
      <c r="H63" s="61">
        <v>0</v>
      </c>
      <c r="I63" s="63">
        <f t="shared" ref="I63" si="55">SUM(F63-E63)*D63</f>
        <v>599.99999999999966</v>
      </c>
      <c r="J63" s="64">
        <v>0</v>
      </c>
      <c r="K63" s="64">
        <v>0</v>
      </c>
      <c r="L63" s="63">
        <f t="shared" ref="L63" si="56">SUM(I63:K63)</f>
        <v>599.99999999999966</v>
      </c>
    </row>
    <row r="64" spans="1:12" x14ac:dyDescent="0.25">
      <c r="A64" s="59" t="s">
        <v>430</v>
      </c>
      <c r="B64" s="60" t="s">
        <v>433</v>
      </c>
      <c r="C64" s="61" t="s">
        <v>13</v>
      </c>
      <c r="D64" s="62">
        <v>14000</v>
      </c>
      <c r="E64" s="62">
        <v>2.4</v>
      </c>
      <c r="F64" s="61">
        <v>2.8</v>
      </c>
      <c r="G64" s="61">
        <v>0</v>
      </c>
      <c r="H64" s="61">
        <v>0</v>
      </c>
      <c r="I64" s="63">
        <f t="shared" ref="I64" si="57">SUM(F64-E64)*D64</f>
        <v>5599.9999999999991</v>
      </c>
      <c r="J64" s="64">
        <v>0</v>
      </c>
      <c r="K64" s="64">
        <v>0</v>
      </c>
      <c r="L64" s="63">
        <f t="shared" ref="L64" si="58">SUM(I64:K64)</f>
        <v>5599.9999999999991</v>
      </c>
    </row>
    <row r="65" spans="1:12" x14ac:dyDescent="0.25">
      <c r="A65" s="59" t="s">
        <v>427</v>
      </c>
      <c r="B65" s="60" t="s">
        <v>429</v>
      </c>
      <c r="C65" s="61" t="s">
        <v>13</v>
      </c>
      <c r="D65" s="62">
        <v>16000</v>
      </c>
      <c r="E65" s="62">
        <v>1</v>
      </c>
      <c r="F65" s="61">
        <v>1.3</v>
      </c>
      <c r="G65" s="61">
        <v>1.6</v>
      </c>
      <c r="H65" s="61">
        <v>0</v>
      </c>
      <c r="I65" s="63">
        <f t="shared" ref="I65" si="59">SUM(F65-E65)*D65</f>
        <v>4800.0000000000009</v>
      </c>
      <c r="J65" s="64">
        <f>SUM(G65-F65)*D65</f>
        <v>4800.0000000000009</v>
      </c>
      <c r="K65" s="64">
        <v>0</v>
      </c>
      <c r="L65" s="63">
        <f t="shared" ref="L65" si="60">SUM(I65:K65)</f>
        <v>9600.0000000000018</v>
      </c>
    </row>
    <row r="66" spans="1:12" x14ac:dyDescent="0.25">
      <c r="A66" s="59" t="s">
        <v>427</v>
      </c>
      <c r="B66" s="60" t="s">
        <v>428</v>
      </c>
      <c r="C66" s="61" t="s">
        <v>13</v>
      </c>
      <c r="D66" s="62">
        <v>1200</v>
      </c>
      <c r="E66" s="62">
        <v>25</v>
      </c>
      <c r="F66" s="61">
        <v>25</v>
      </c>
      <c r="G66" s="61">
        <v>0</v>
      </c>
      <c r="H66" s="61">
        <v>0</v>
      </c>
      <c r="I66" s="63">
        <f t="shared" ref="I66" si="61">SUM(F66-E66)*D66</f>
        <v>0</v>
      </c>
      <c r="J66" s="64">
        <v>0</v>
      </c>
      <c r="K66" s="64">
        <v>0</v>
      </c>
      <c r="L66" s="63">
        <f t="shared" ref="L66" si="62">SUM(I66:K66)</f>
        <v>0</v>
      </c>
    </row>
    <row r="67" spans="1:12" x14ac:dyDescent="0.25">
      <c r="A67" s="59" t="s">
        <v>425</v>
      </c>
      <c r="B67" s="60" t="s">
        <v>426</v>
      </c>
      <c r="C67" s="61" t="s">
        <v>13</v>
      </c>
      <c r="D67" s="62">
        <v>16000</v>
      </c>
      <c r="E67" s="62">
        <v>3.5</v>
      </c>
      <c r="F67" s="61">
        <v>3.8</v>
      </c>
      <c r="G67" s="61">
        <v>4.2</v>
      </c>
      <c r="H67" s="61">
        <v>0</v>
      </c>
      <c r="I67" s="63">
        <f t="shared" ref="I67" si="63">SUM(F67-E67)*D67</f>
        <v>4799.9999999999973</v>
      </c>
      <c r="J67" s="64">
        <f>SUM(G67-F67)*D67</f>
        <v>6400.0000000000055</v>
      </c>
      <c r="K67" s="64">
        <v>0</v>
      </c>
      <c r="L67" s="63">
        <f t="shared" ref="L67" si="64">SUM(I67:K67)</f>
        <v>11200.000000000004</v>
      </c>
    </row>
    <row r="68" spans="1:12" x14ac:dyDescent="0.25">
      <c r="A68" s="59" t="s">
        <v>424</v>
      </c>
      <c r="B68" s="60" t="s">
        <v>418</v>
      </c>
      <c r="C68" s="61" t="s">
        <v>13</v>
      </c>
      <c r="D68" s="62">
        <v>12000</v>
      </c>
      <c r="E68" s="62">
        <v>4</v>
      </c>
      <c r="F68" s="61">
        <v>4.5</v>
      </c>
      <c r="G68" s="61">
        <v>0</v>
      </c>
      <c r="H68" s="61">
        <v>0</v>
      </c>
      <c r="I68" s="63">
        <f t="shared" ref="I68" si="65">SUM(F68-E68)*D68</f>
        <v>6000</v>
      </c>
      <c r="J68" s="64">
        <v>0</v>
      </c>
      <c r="K68" s="64">
        <v>0</v>
      </c>
      <c r="L68" s="63">
        <f t="shared" ref="L68" si="66">SUM(I68:K68)</f>
        <v>6000</v>
      </c>
    </row>
    <row r="69" spans="1:12" x14ac:dyDescent="0.25">
      <c r="A69" s="59" t="s">
        <v>423</v>
      </c>
      <c r="B69" s="60" t="s">
        <v>416</v>
      </c>
      <c r="C69" s="61" t="s">
        <v>13</v>
      </c>
      <c r="D69" s="62">
        <v>1000</v>
      </c>
      <c r="E69" s="62">
        <v>31</v>
      </c>
      <c r="F69" s="61">
        <v>35</v>
      </c>
      <c r="G69" s="61">
        <v>40</v>
      </c>
      <c r="H69" s="61">
        <v>0</v>
      </c>
      <c r="I69" s="63">
        <f t="shared" ref="I69" si="67">SUM(F69-E69)*D69</f>
        <v>4000</v>
      </c>
      <c r="J69" s="64">
        <f>SUM(G69-F69)*D69</f>
        <v>5000</v>
      </c>
      <c r="K69" s="64">
        <v>0</v>
      </c>
      <c r="L69" s="63">
        <f t="shared" ref="L69" si="68">SUM(I69:K69)</f>
        <v>9000</v>
      </c>
    </row>
    <row r="70" spans="1:12" x14ac:dyDescent="0.25">
      <c r="A70" s="59" t="s">
        <v>417</v>
      </c>
      <c r="B70" s="60" t="s">
        <v>418</v>
      </c>
      <c r="C70" s="61" t="s">
        <v>13</v>
      </c>
      <c r="D70" s="62">
        <v>12000</v>
      </c>
      <c r="E70" s="62">
        <v>5.5</v>
      </c>
      <c r="F70" s="61">
        <v>6</v>
      </c>
      <c r="G70" s="61">
        <v>0</v>
      </c>
      <c r="H70" s="61">
        <v>0</v>
      </c>
      <c r="I70" s="63">
        <f t="shared" ref="I70" si="69">SUM(F70-E70)*D70</f>
        <v>6000</v>
      </c>
      <c r="J70" s="64">
        <v>0</v>
      </c>
      <c r="K70" s="64">
        <v>0</v>
      </c>
      <c r="L70" s="63">
        <f t="shared" ref="L70" si="70">SUM(I70:K70)</f>
        <v>6000</v>
      </c>
    </row>
    <row r="71" spans="1:12" x14ac:dyDescent="0.25">
      <c r="A71" s="59" t="s">
        <v>415</v>
      </c>
      <c r="B71" s="60" t="s">
        <v>416</v>
      </c>
      <c r="C71" s="61" t="s">
        <v>13</v>
      </c>
      <c r="D71" s="62">
        <v>1200</v>
      </c>
      <c r="E71" s="62">
        <v>27</v>
      </c>
      <c r="F71" s="61">
        <v>31</v>
      </c>
      <c r="G71" s="61">
        <v>34.5</v>
      </c>
      <c r="H71" s="61">
        <v>0</v>
      </c>
      <c r="I71" s="63">
        <f t="shared" ref="I71" si="71">SUM(F71-E71)*D71</f>
        <v>4800</v>
      </c>
      <c r="J71" s="64">
        <f>SUM(G71-F71)*D71</f>
        <v>4200</v>
      </c>
      <c r="K71" s="64">
        <v>0</v>
      </c>
      <c r="L71" s="63">
        <f t="shared" ref="L71" si="72">SUM(I71:K71)</f>
        <v>9000</v>
      </c>
    </row>
    <row r="72" spans="1:12" x14ac:dyDescent="0.25">
      <c r="A72" s="59" t="s">
        <v>414</v>
      </c>
      <c r="B72" s="60" t="s">
        <v>383</v>
      </c>
      <c r="C72" s="61" t="s">
        <v>13</v>
      </c>
      <c r="D72" s="62">
        <v>7000</v>
      </c>
      <c r="E72" s="62">
        <v>6</v>
      </c>
      <c r="F72" s="61">
        <v>6.7</v>
      </c>
      <c r="G72" s="61">
        <v>0</v>
      </c>
      <c r="H72" s="61">
        <v>0</v>
      </c>
      <c r="I72" s="63">
        <f t="shared" ref="I72" si="73">SUM(F72-E72)*D72</f>
        <v>4900.0000000000009</v>
      </c>
      <c r="J72" s="64">
        <v>0</v>
      </c>
      <c r="K72" s="64">
        <v>0</v>
      </c>
      <c r="L72" s="63">
        <f t="shared" ref="L72" si="74">SUM(I72:K72)</f>
        <v>4900.0000000000009</v>
      </c>
    </row>
    <row r="73" spans="1:12" x14ac:dyDescent="0.25">
      <c r="A73" s="59" t="s">
        <v>412</v>
      </c>
      <c r="B73" s="60" t="s">
        <v>413</v>
      </c>
      <c r="C73" s="61" t="s">
        <v>13</v>
      </c>
      <c r="D73" s="62">
        <v>3000</v>
      </c>
      <c r="E73" s="62">
        <v>17.2</v>
      </c>
      <c r="F73" s="61">
        <v>19.2</v>
      </c>
      <c r="G73" s="61">
        <v>0</v>
      </c>
      <c r="H73" s="61">
        <v>0</v>
      </c>
      <c r="I73" s="63">
        <f t="shared" ref="I73" si="75">SUM(F73-E73)*D73</f>
        <v>6000</v>
      </c>
      <c r="J73" s="64">
        <v>0</v>
      </c>
      <c r="K73" s="64">
        <v>0</v>
      </c>
      <c r="L73" s="63">
        <f t="shared" ref="L73" si="76">SUM(I73:K73)</f>
        <v>6000</v>
      </c>
    </row>
    <row r="74" spans="1:12" x14ac:dyDescent="0.25">
      <c r="A74" s="59" t="s">
        <v>410</v>
      </c>
      <c r="B74" s="60" t="s">
        <v>411</v>
      </c>
      <c r="C74" s="61" t="s">
        <v>13</v>
      </c>
      <c r="D74" s="62">
        <v>1200</v>
      </c>
      <c r="E74" s="62">
        <v>23.5</v>
      </c>
      <c r="F74" s="61">
        <v>27</v>
      </c>
      <c r="G74" s="61">
        <v>0</v>
      </c>
      <c r="H74" s="61">
        <v>0</v>
      </c>
      <c r="I74" s="63">
        <f t="shared" ref="I74" si="77">SUM(F74-E74)*D74</f>
        <v>4200</v>
      </c>
      <c r="J74" s="64">
        <v>0</v>
      </c>
      <c r="K74" s="64">
        <v>0</v>
      </c>
      <c r="L74" s="63">
        <f t="shared" ref="L74" si="78">SUM(I74:K74)</f>
        <v>4200</v>
      </c>
    </row>
    <row r="75" spans="1:12" x14ac:dyDescent="0.25">
      <c r="A75" s="59" t="s">
        <v>408</v>
      </c>
      <c r="B75" s="60" t="s">
        <v>409</v>
      </c>
      <c r="C75" s="61" t="s">
        <v>13</v>
      </c>
      <c r="D75" s="62">
        <v>7000</v>
      </c>
      <c r="E75" s="62">
        <v>4.8</v>
      </c>
      <c r="F75" s="61">
        <v>5.4</v>
      </c>
      <c r="G75" s="61">
        <v>0</v>
      </c>
      <c r="H75" s="61">
        <v>0</v>
      </c>
      <c r="I75" s="63">
        <f t="shared" ref="I75" si="79">SUM(F75-E75)*D75</f>
        <v>4200.0000000000036</v>
      </c>
      <c r="J75" s="64">
        <v>0</v>
      </c>
      <c r="K75" s="64">
        <v>0</v>
      </c>
      <c r="L75" s="63">
        <f t="shared" ref="L75" si="80">SUM(I75:K75)</f>
        <v>4200.0000000000036</v>
      </c>
    </row>
    <row r="76" spans="1:12" x14ac:dyDescent="0.25">
      <c r="A76" s="59" t="s">
        <v>407</v>
      </c>
      <c r="B76" s="60" t="s">
        <v>406</v>
      </c>
      <c r="C76" s="61" t="s">
        <v>13</v>
      </c>
      <c r="D76" s="62">
        <v>12000</v>
      </c>
      <c r="E76" s="62">
        <v>5.5</v>
      </c>
      <c r="F76" s="61">
        <v>5.9</v>
      </c>
      <c r="G76" s="61">
        <v>6.5</v>
      </c>
      <c r="H76" s="61">
        <v>0</v>
      </c>
      <c r="I76" s="63">
        <f t="shared" ref="I76" si="81">SUM(F76-E76)*D76</f>
        <v>4800.0000000000045</v>
      </c>
      <c r="J76" s="64">
        <f>SUM(G76-F76)*D76</f>
        <v>7199.9999999999955</v>
      </c>
      <c r="K76" s="64">
        <v>0</v>
      </c>
      <c r="L76" s="63">
        <f t="shared" ref="L76:L78" si="82">SUM(I76:K76)</f>
        <v>12000</v>
      </c>
    </row>
    <row r="77" spans="1:12" x14ac:dyDescent="0.25">
      <c r="A77" s="59" t="s">
        <v>404</v>
      </c>
      <c r="B77" s="60" t="s">
        <v>405</v>
      </c>
      <c r="C77" s="61" t="s">
        <v>13</v>
      </c>
      <c r="D77" s="62">
        <v>8000</v>
      </c>
      <c r="E77" s="62">
        <v>5.65</v>
      </c>
      <c r="F77" s="61">
        <v>5.25</v>
      </c>
      <c r="G77" s="61">
        <v>0</v>
      </c>
      <c r="H77" s="61">
        <v>0</v>
      </c>
      <c r="I77" s="63">
        <f t="shared" ref="I77:I78" si="83">SUM(F77-E77)*D77</f>
        <v>-3200.0000000000027</v>
      </c>
      <c r="J77" s="64">
        <v>0</v>
      </c>
      <c r="K77" s="64">
        <v>0</v>
      </c>
      <c r="L77" s="63">
        <f t="shared" si="82"/>
        <v>-3200.0000000000027</v>
      </c>
    </row>
    <row r="78" spans="1:12" x14ac:dyDescent="0.25">
      <c r="A78" s="59" t="s">
        <v>402</v>
      </c>
      <c r="B78" s="60" t="s">
        <v>403</v>
      </c>
      <c r="C78" s="61" t="s">
        <v>13</v>
      </c>
      <c r="D78" s="62">
        <v>1000</v>
      </c>
      <c r="E78" s="62">
        <v>44</v>
      </c>
      <c r="F78" s="61">
        <v>48</v>
      </c>
      <c r="G78" s="61">
        <v>52</v>
      </c>
      <c r="H78" s="61">
        <v>0</v>
      </c>
      <c r="I78" s="63">
        <f t="shared" si="83"/>
        <v>4000</v>
      </c>
      <c r="J78" s="64">
        <f>SUM(G78-F78)*D78</f>
        <v>4000</v>
      </c>
      <c r="K78" s="64">
        <v>0</v>
      </c>
      <c r="L78" s="63">
        <f t="shared" si="82"/>
        <v>8000</v>
      </c>
    </row>
    <row r="79" spans="1:12" x14ac:dyDescent="0.2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</row>
    <row r="80" spans="1:12" x14ac:dyDescent="0.25">
      <c r="A80" s="66"/>
      <c r="B80" s="66"/>
      <c r="C80" s="66"/>
      <c r="D80" s="66"/>
      <c r="E80" s="66"/>
      <c r="F80" s="66"/>
      <c r="G80" s="66"/>
      <c r="H80" s="67" t="s">
        <v>256</v>
      </c>
      <c r="I80" s="81">
        <f>SUM(I9:I78)</f>
        <v>239088</v>
      </c>
      <c r="J80" s="82"/>
      <c r="K80" s="82"/>
      <c r="L80" s="81">
        <f>SUM(L9:L78)</f>
        <v>448988</v>
      </c>
    </row>
    <row r="81" spans="1:12" x14ac:dyDescent="0.25">
      <c r="A81" s="83" t="s">
        <v>421</v>
      </c>
      <c r="B81" s="60"/>
      <c r="C81" s="61"/>
      <c r="D81" s="62"/>
      <c r="E81" s="62"/>
      <c r="F81" s="61"/>
      <c r="G81" s="61"/>
      <c r="H81" s="61"/>
      <c r="I81" s="63"/>
      <c r="J81" s="64"/>
      <c r="K81" s="64"/>
      <c r="L81" s="63"/>
    </row>
    <row r="82" spans="1:12" x14ac:dyDescent="0.25">
      <c r="A82" s="83" t="s">
        <v>350</v>
      </c>
      <c r="B82" s="84" t="s">
        <v>351</v>
      </c>
      <c r="C82" s="69" t="s">
        <v>352</v>
      </c>
      <c r="D82" s="85" t="s">
        <v>353</v>
      </c>
      <c r="E82" s="85" t="s">
        <v>354</v>
      </c>
      <c r="F82" s="69" t="s">
        <v>318</v>
      </c>
      <c r="G82" s="61"/>
      <c r="H82" s="61"/>
      <c r="I82" s="63"/>
      <c r="J82" s="64"/>
      <c r="K82" s="64"/>
      <c r="L82" s="63"/>
    </row>
    <row r="83" spans="1:12" x14ac:dyDescent="0.25">
      <c r="A83" s="59" t="s">
        <v>420</v>
      </c>
      <c r="B83" s="68">
        <v>2</v>
      </c>
      <c r="C83" s="61">
        <f>SUM(A83-B83)</f>
        <v>23</v>
      </c>
      <c r="D83" s="62">
        <v>6</v>
      </c>
      <c r="E83" s="61">
        <f>SUM(C83-D83)</f>
        <v>17</v>
      </c>
      <c r="F83" s="61">
        <f>E83*100/C83</f>
        <v>73.913043478260875</v>
      </c>
      <c r="G83" s="61"/>
      <c r="H83" s="61"/>
      <c r="I83" s="63"/>
      <c r="J83" s="64"/>
      <c r="K83" s="64"/>
      <c r="L83" s="63"/>
    </row>
    <row r="84" spans="1:12" x14ac:dyDescent="0.25">
      <c r="A84" s="59"/>
      <c r="B84" s="60"/>
      <c r="C84" s="61"/>
      <c r="D84" s="62"/>
      <c r="E84" s="62"/>
      <c r="F84" s="61"/>
      <c r="G84" s="61"/>
      <c r="H84" s="61"/>
      <c r="I84" s="63"/>
      <c r="J84" s="64"/>
      <c r="K84" s="64"/>
      <c r="L84" s="63"/>
    </row>
    <row r="85" spans="1:12" x14ac:dyDescent="0.25">
      <c r="A85" s="66"/>
      <c r="B85" s="66"/>
      <c r="C85" s="66"/>
      <c r="D85" s="50">
        <v>43586</v>
      </c>
      <c r="E85" s="66"/>
      <c r="F85" s="66"/>
      <c r="G85" s="66"/>
      <c r="H85" s="66"/>
      <c r="I85" s="66"/>
      <c r="J85" s="66"/>
      <c r="K85" s="66"/>
      <c r="L85" s="66"/>
    </row>
    <row r="86" spans="1:12" x14ac:dyDescent="0.25">
      <c r="A86" s="59" t="s">
        <v>399</v>
      </c>
      <c r="B86" s="60" t="s">
        <v>401</v>
      </c>
      <c r="C86" s="61" t="s">
        <v>13</v>
      </c>
      <c r="D86" s="62">
        <v>3600</v>
      </c>
      <c r="E86" s="62">
        <v>15</v>
      </c>
      <c r="F86" s="61">
        <v>16.5</v>
      </c>
      <c r="G86" s="61">
        <v>0</v>
      </c>
      <c r="H86" s="61">
        <v>0</v>
      </c>
      <c r="I86" s="63">
        <f t="shared" ref="I86" si="84">SUM(F86-E86)*D86</f>
        <v>5400</v>
      </c>
      <c r="J86" s="64">
        <v>0</v>
      </c>
      <c r="K86" s="64">
        <v>0</v>
      </c>
      <c r="L86" s="63">
        <f t="shared" ref="L86" si="85">SUM(I86:K86)</f>
        <v>5400</v>
      </c>
    </row>
    <row r="87" spans="1:12" x14ac:dyDescent="0.25">
      <c r="A87" s="59" t="s">
        <v>399</v>
      </c>
      <c r="B87" s="60" t="s">
        <v>400</v>
      </c>
      <c r="C87" s="61" t="s">
        <v>13</v>
      </c>
      <c r="D87" s="62">
        <v>2800</v>
      </c>
      <c r="E87" s="62">
        <v>29.5</v>
      </c>
      <c r="F87" s="61">
        <v>31.5</v>
      </c>
      <c r="G87" s="61">
        <v>33.5</v>
      </c>
      <c r="H87" s="61">
        <v>0</v>
      </c>
      <c r="I87" s="63">
        <f t="shared" ref="I87" si="86">SUM(F87-E87)*D87</f>
        <v>5600</v>
      </c>
      <c r="J87" s="64">
        <f>SUM(G87-F87)*D87</f>
        <v>5600</v>
      </c>
      <c r="K87" s="64">
        <v>0</v>
      </c>
      <c r="L87" s="63">
        <f t="shared" ref="L87" si="87">SUM(I87:K87)</f>
        <v>11200</v>
      </c>
    </row>
    <row r="88" spans="1:12" x14ac:dyDescent="0.25">
      <c r="A88" s="59" t="s">
        <v>397</v>
      </c>
      <c r="B88" s="60" t="s">
        <v>398</v>
      </c>
      <c r="C88" s="61" t="s">
        <v>13</v>
      </c>
      <c r="D88" s="62">
        <v>9000</v>
      </c>
      <c r="E88" s="62">
        <v>8.1999999999999993</v>
      </c>
      <c r="F88" s="61">
        <v>8.6999999999999993</v>
      </c>
      <c r="G88" s="61">
        <v>0</v>
      </c>
      <c r="H88" s="61">
        <v>0</v>
      </c>
      <c r="I88" s="63">
        <f t="shared" ref="I88" si="88">SUM(F88-E88)*D88</f>
        <v>4500</v>
      </c>
      <c r="J88" s="64">
        <v>0</v>
      </c>
      <c r="K88" s="64">
        <v>0</v>
      </c>
      <c r="L88" s="63">
        <f t="shared" ref="L88" si="89">SUM(I88:K88)</f>
        <v>4500</v>
      </c>
    </row>
    <row r="89" spans="1:12" x14ac:dyDescent="0.25">
      <c r="A89" s="59" t="s">
        <v>395</v>
      </c>
      <c r="B89" s="60" t="s">
        <v>396</v>
      </c>
      <c r="C89" s="61" t="s">
        <v>13</v>
      </c>
      <c r="D89" s="62">
        <v>6000</v>
      </c>
      <c r="E89" s="62">
        <v>3</v>
      </c>
      <c r="F89" s="61">
        <v>2.25</v>
      </c>
      <c r="G89" s="61">
        <v>0</v>
      </c>
      <c r="H89" s="61">
        <v>0</v>
      </c>
      <c r="I89" s="63">
        <f t="shared" ref="I89" si="90">SUM(F89-E89)*D89</f>
        <v>-4500</v>
      </c>
      <c r="J89" s="64">
        <v>0</v>
      </c>
      <c r="K89" s="64">
        <v>0</v>
      </c>
      <c r="L89" s="63">
        <f t="shared" ref="L89" si="91">SUM(I89:K89)</f>
        <v>-4500</v>
      </c>
    </row>
    <row r="90" spans="1:12" x14ac:dyDescent="0.25">
      <c r="A90" s="59" t="s">
        <v>393</v>
      </c>
      <c r="B90" s="60" t="s">
        <v>394</v>
      </c>
      <c r="C90" s="61" t="s">
        <v>13</v>
      </c>
      <c r="D90" s="62">
        <v>800</v>
      </c>
      <c r="E90" s="62">
        <v>19</v>
      </c>
      <c r="F90" s="61">
        <v>14</v>
      </c>
      <c r="G90" s="61">
        <v>0</v>
      </c>
      <c r="H90" s="61">
        <v>0</v>
      </c>
      <c r="I90" s="63">
        <f t="shared" ref="I90" si="92">SUM(F90-E90)*D90</f>
        <v>-4000</v>
      </c>
      <c r="J90" s="64">
        <v>0</v>
      </c>
      <c r="K90" s="64">
        <v>0</v>
      </c>
      <c r="L90" s="63">
        <f t="shared" ref="L90" si="93">SUM(I90:K90)</f>
        <v>-4000</v>
      </c>
    </row>
    <row r="91" spans="1:12" x14ac:dyDescent="0.25">
      <c r="A91" s="59" t="s">
        <v>392</v>
      </c>
      <c r="B91" s="60" t="s">
        <v>390</v>
      </c>
      <c r="C91" s="61" t="s">
        <v>13</v>
      </c>
      <c r="D91" s="62">
        <v>1400</v>
      </c>
      <c r="E91" s="62">
        <v>27</v>
      </c>
      <c r="F91" s="61">
        <v>30</v>
      </c>
      <c r="G91" s="61">
        <v>33</v>
      </c>
      <c r="H91" s="61">
        <v>0</v>
      </c>
      <c r="I91" s="63">
        <f t="shared" ref="I91" si="94">SUM(F91-E91)*D91</f>
        <v>4200</v>
      </c>
      <c r="J91" s="64">
        <f>SUM(G91-F91)*D91</f>
        <v>4200</v>
      </c>
      <c r="K91" s="64">
        <v>0</v>
      </c>
      <c r="L91" s="63">
        <f t="shared" ref="L91" si="95">SUM(I91:K91)</f>
        <v>8400</v>
      </c>
    </row>
    <row r="92" spans="1:12" x14ac:dyDescent="0.25">
      <c r="A92" s="59" t="s">
        <v>392</v>
      </c>
      <c r="B92" s="60" t="s">
        <v>391</v>
      </c>
      <c r="C92" s="61" t="s">
        <v>13</v>
      </c>
      <c r="D92" s="62">
        <v>1800</v>
      </c>
      <c r="E92" s="62">
        <v>17</v>
      </c>
      <c r="F92" s="61">
        <v>19</v>
      </c>
      <c r="G92" s="61">
        <v>0</v>
      </c>
      <c r="H92" s="61">
        <v>0</v>
      </c>
      <c r="I92" s="63">
        <f t="shared" ref="I92" si="96">SUM(F92-E92)*D92</f>
        <v>3600</v>
      </c>
      <c r="J92" s="64">
        <v>0</v>
      </c>
      <c r="K92" s="64">
        <v>0</v>
      </c>
      <c r="L92" s="63">
        <f t="shared" ref="L92" si="97">SUM(I92:K92)</f>
        <v>3600</v>
      </c>
    </row>
    <row r="93" spans="1:12" x14ac:dyDescent="0.25">
      <c r="A93" s="59" t="s">
        <v>386</v>
      </c>
      <c r="B93" s="60" t="s">
        <v>389</v>
      </c>
      <c r="C93" s="61" t="s">
        <v>13</v>
      </c>
      <c r="D93" s="62">
        <v>1000</v>
      </c>
      <c r="E93" s="62">
        <v>46</v>
      </c>
      <c r="F93" s="61">
        <v>40</v>
      </c>
      <c r="G93" s="61">
        <v>0</v>
      </c>
      <c r="H93" s="61">
        <v>0</v>
      </c>
      <c r="I93" s="63">
        <f t="shared" ref="I93" si="98">SUM(F93-E93)*D93</f>
        <v>-6000</v>
      </c>
      <c r="J93" s="64">
        <v>0</v>
      </c>
      <c r="K93" s="64">
        <v>0</v>
      </c>
      <c r="L93" s="63">
        <f t="shared" ref="L93" si="99">SUM(I93:K93)</f>
        <v>-6000</v>
      </c>
    </row>
    <row r="94" spans="1:12" x14ac:dyDescent="0.25">
      <c r="A94" s="59" t="s">
        <v>386</v>
      </c>
      <c r="B94" s="60" t="s">
        <v>388</v>
      </c>
      <c r="C94" s="61" t="s">
        <v>13</v>
      </c>
      <c r="D94" s="62">
        <v>750</v>
      </c>
      <c r="E94" s="62">
        <v>42.5</v>
      </c>
      <c r="F94" s="61">
        <v>48</v>
      </c>
      <c r="G94" s="61">
        <v>0</v>
      </c>
      <c r="H94" s="61">
        <v>0</v>
      </c>
      <c r="I94" s="63">
        <f t="shared" ref="I94" si="100">SUM(F94-E94)*D94</f>
        <v>4125</v>
      </c>
      <c r="J94" s="64">
        <v>0</v>
      </c>
      <c r="K94" s="64">
        <v>0</v>
      </c>
      <c r="L94" s="63">
        <f t="shared" ref="L94" si="101">SUM(I94:K94)</f>
        <v>4125</v>
      </c>
    </row>
    <row r="95" spans="1:12" x14ac:dyDescent="0.25">
      <c r="A95" s="59" t="s">
        <v>386</v>
      </c>
      <c r="B95" s="60" t="s">
        <v>387</v>
      </c>
      <c r="C95" s="61" t="s">
        <v>13</v>
      </c>
      <c r="D95" s="62">
        <v>14000</v>
      </c>
      <c r="E95" s="62">
        <v>3.3</v>
      </c>
      <c r="F95" s="61">
        <v>3.6</v>
      </c>
      <c r="G95" s="61">
        <v>3.9</v>
      </c>
      <c r="H95" s="61">
        <v>0</v>
      </c>
      <c r="I95" s="63">
        <f t="shared" ref="I95" si="102">SUM(F95-E95)*D95</f>
        <v>4200.0000000000036</v>
      </c>
      <c r="J95" s="64">
        <f>SUM(G95-F95)*D95</f>
        <v>4199.9999999999973</v>
      </c>
      <c r="K95" s="64">
        <v>0</v>
      </c>
      <c r="L95" s="63">
        <f t="shared" ref="L95" si="103">SUM(I95:K95)</f>
        <v>8400</v>
      </c>
    </row>
    <row r="96" spans="1:12" x14ac:dyDescent="0.25">
      <c r="A96" s="59" t="s">
        <v>384</v>
      </c>
      <c r="B96" s="60" t="s">
        <v>385</v>
      </c>
      <c r="C96" s="61" t="s">
        <v>13</v>
      </c>
      <c r="D96" s="62">
        <v>8000</v>
      </c>
      <c r="E96" s="62">
        <v>5.5</v>
      </c>
      <c r="F96" s="61">
        <v>6</v>
      </c>
      <c r="G96" s="61">
        <v>0</v>
      </c>
      <c r="H96" s="61">
        <v>0</v>
      </c>
      <c r="I96" s="63">
        <f t="shared" ref="I96" si="104">SUM(F96-E96)*D96</f>
        <v>4000</v>
      </c>
      <c r="J96" s="64">
        <v>0</v>
      </c>
      <c r="K96" s="64">
        <v>0</v>
      </c>
      <c r="L96" s="63">
        <f t="shared" ref="L96" si="105">SUM(I96:K96)</f>
        <v>4000</v>
      </c>
    </row>
    <row r="97" spans="1:12" x14ac:dyDescent="0.25">
      <c r="A97" s="59" t="s">
        <v>382</v>
      </c>
      <c r="B97" s="60" t="s">
        <v>250</v>
      </c>
      <c r="C97" s="61" t="s">
        <v>13</v>
      </c>
      <c r="D97" s="62">
        <v>2000</v>
      </c>
      <c r="E97" s="62">
        <v>30</v>
      </c>
      <c r="F97" s="61">
        <v>32</v>
      </c>
      <c r="G97" s="61">
        <v>34</v>
      </c>
      <c r="H97" s="61">
        <v>0</v>
      </c>
      <c r="I97" s="63">
        <f t="shared" ref="I97" si="106">SUM(F97-E97)*D97</f>
        <v>4000</v>
      </c>
      <c r="J97" s="64">
        <f>SUM(G97-F97)*D97</f>
        <v>4000</v>
      </c>
      <c r="K97" s="64">
        <v>0</v>
      </c>
      <c r="L97" s="63">
        <f t="shared" ref="L97" si="107">SUM(I97:K97)</f>
        <v>8000</v>
      </c>
    </row>
    <row r="98" spans="1:12" x14ac:dyDescent="0.25">
      <c r="A98" s="59" t="s">
        <v>382</v>
      </c>
      <c r="B98" s="60" t="s">
        <v>383</v>
      </c>
      <c r="C98" s="61" t="s">
        <v>13</v>
      </c>
      <c r="D98" s="62">
        <v>7000</v>
      </c>
      <c r="E98" s="62">
        <v>6.3</v>
      </c>
      <c r="F98" s="61">
        <v>7</v>
      </c>
      <c r="G98" s="61">
        <v>0</v>
      </c>
      <c r="H98" s="61">
        <v>0</v>
      </c>
      <c r="I98" s="63">
        <f t="shared" ref="I98" si="108">SUM(F98-E98)*D98</f>
        <v>4900.0000000000009</v>
      </c>
      <c r="J98" s="64">
        <v>0</v>
      </c>
      <c r="K98" s="64">
        <v>0</v>
      </c>
      <c r="L98" s="63">
        <f t="shared" ref="L98" si="109">SUM(I98:K98)</f>
        <v>4900.0000000000009</v>
      </c>
    </row>
    <row r="99" spans="1:12" x14ac:dyDescent="0.25">
      <c r="A99" s="59" t="s">
        <v>380</v>
      </c>
      <c r="B99" s="60" t="s">
        <v>381</v>
      </c>
      <c r="C99" s="61" t="s">
        <v>13</v>
      </c>
      <c r="D99" s="62">
        <v>2200</v>
      </c>
      <c r="E99" s="62">
        <v>41</v>
      </c>
      <c r="F99" s="61">
        <v>45</v>
      </c>
      <c r="G99" s="61">
        <v>48</v>
      </c>
      <c r="H99" s="61">
        <v>0</v>
      </c>
      <c r="I99" s="63">
        <f t="shared" ref="I99" si="110">SUM(F99-E99)*D99</f>
        <v>8800</v>
      </c>
      <c r="J99" s="64">
        <f>SUM(G99-F99)*D99</f>
        <v>6600</v>
      </c>
      <c r="K99" s="64">
        <v>0</v>
      </c>
      <c r="L99" s="63">
        <f t="shared" ref="L99" si="111">SUM(I99:K99)</f>
        <v>15400</v>
      </c>
    </row>
    <row r="100" spans="1:12" x14ac:dyDescent="0.25">
      <c r="A100" s="59" t="s">
        <v>378</v>
      </c>
      <c r="B100" s="60" t="s">
        <v>379</v>
      </c>
      <c r="C100" s="61" t="s">
        <v>13</v>
      </c>
      <c r="D100" s="62">
        <v>2200</v>
      </c>
      <c r="E100" s="62">
        <v>22.5</v>
      </c>
      <c r="F100" s="61">
        <v>20</v>
      </c>
      <c r="G100" s="61">
        <v>0</v>
      </c>
      <c r="H100" s="61">
        <v>0</v>
      </c>
      <c r="I100" s="63">
        <f t="shared" ref="I100" si="112">SUM(F100-E100)*D100</f>
        <v>-5500</v>
      </c>
      <c r="J100" s="64">
        <v>0</v>
      </c>
      <c r="K100" s="64">
        <v>0</v>
      </c>
      <c r="L100" s="63">
        <f t="shared" ref="L100" si="113">SUM(I100:K100)</f>
        <v>-5500</v>
      </c>
    </row>
    <row r="101" spans="1:12" x14ac:dyDescent="0.25">
      <c r="A101" s="59" t="s">
        <v>376</v>
      </c>
      <c r="B101" s="60" t="s">
        <v>377</v>
      </c>
      <c r="C101" s="61" t="s">
        <v>13</v>
      </c>
      <c r="D101" s="62">
        <v>800</v>
      </c>
      <c r="E101" s="62">
        <v>44</v>
      </c>
      <c r="F101" s="61">
        <v>37</v>
      </c>
      <c r="G101" s="61">
        <v>0</v>
      </c>
      <c r="H101" s="61">
        <v>0</v>
      </c>
      <c r="I101" s="63">
        <f t="shared" ref="I101:I102" si="114">SUM(F101-E101)*D101</f>
        <v>-5600</v>
      </c>
      <c r="J101" s="64">
        <v>0</v>
      </c>
      <c r="K101" s="64">
        <v>0</v>
      </c>
      <c r="L101" s="63">
        <f t="shared" ref="L101:L102" si="115">SUM(I101:K101)</f>
        <v>-5600</v>
      </c>
    </row>
    <row r="102" spans="1:12" x14ac:dyDescent="0.25">
      <c r="A102" s="59" t="s">
        <v>373</v>
      </c>
      <c r="B102" s="60" t="s">
        <v>375</v>
      </c>
      <c r="C102" s="61" t="s">
        <v>13</v>
      </c>
      <c r="D102" s="62">
        <v>14000</v>
      </c>
      <c r="E102" s="62">
        <v>4</v>
      </c>
      <c r="F102" s="61">
        <v>3.5</v>
      </c>
      <c r="G102" s="61">
        <v>0</v>
      </c>
      <c r="H102" s="61">
        <v>0</v>
      </c>
      <c r="I102" s="63">
        <f t="shared" si="114"/>
        <v>-7000</v>
      </c>
      <c r="J102" s="64">
        <v>0</v>
      </c>
      <c r="K102" s="64">
        <v>0</v>
      </c>
      <c r="L102" s="63">
        <f t="shared" si="115"/>
        <v>-7000</v>
      </c>
    </row>
    <row r="103" spans="1:12" x14ac:dyDescent="0.25">
      <c r="A103" s="59" t="s">
        <v>373</v>
      </c>
      <c r="B103" s="60" t="s">
        <v>374</v>
      </c>
      <c r="C103" s="61" t="s">
        <v>13</v>
      </c>
      <c r="D103" s="62">
        <v>6000</v>
      </c>
      <c r="E103" s="62">
        <v>18.3</v>
      </c>
      <c r="F103" s="61">
        <v>19</v>
      </c>
      <c r="G103" s="61">
        <v>20</v>
      </c>
      <c r="H103" s="61">
        <v>0</v>
      </c>
      <c r="I103" s="63">
        <f t="shared" ref="I103" si="116">SUM(F103-E103)*D103</f>
        <v>4199.9999999999955</v>
      </c>
      <c r="J103" s="64">
        <f>SUM(G103-F103)*D103</f>
        <v>6000</v>
      </c>
      <c r="K103" s="64">
        <v>0</v>
      </c>
      <c r="L103" s="63">
        <f t="shared" ref="L103" si="117">SUM(I103:K103)</f>
        <v>10199.999999999996</v>
      </c>
    </row>
    <row r="104" spans="1:12" x14ac:dyDescent="0.25">
      <c r="A104" s="59" t="s">
        <v>371</v>
      </c>
      <c r="B104" s="60" t="s">
        <v>372</v>
      </c>
      <c r="C104" s="61" t="s">
        <v>13</v>
      </c>
      <c r="D104" s="62">
        <v>2000</v>
      </c>
      <c r="E104" s="62">
        <v>29.5</v>
      </c>
      <c r="F104" s="61">
        <v>31.5</v>
      </c>
      <c r="G104" s="61">
        <v>33.5</v>
      </c>
      <c r="H104" s="61">
        <v>0</v>
      </c>
      <c r="I104" s="63">
        <f t="shared" ref="I104" si="118">SUM(F104-E104)*D104</f>
        <v>4000</v>
      </c>
      <c r="J104" s="64">
        <f>SUM(G104-F104)*D104</f>
        <v>4000</v>
      </c>
      <c r="K104" s="64">
        <v>0</v>
      </c>
      <c r="L104" s="63">
        <f t="shared" ref="L104" si="119">SUM(I104:K104)</f>
        <v>8000</v>
      </c>
    </row>
    <row r="105" spans="1:12" x14ac:dyDescent="0.25">
      <c r="A105" s="59" t="s">
        <v>370</v>
      </c>
      <c r="B105" s="60" t="s">
        <v>369</v>
      </c>
      <c r="C105" s="61" t="s">
        <v>13</v>
      </c>
      <c r="D105" s="62">
        <v>5200</v>
      </c>
      <c r="E105" s="62">
        <v>6.75</v>
      </c>
      <c r="F105" s="61">
        <v>7.5</v>
      </c>
      <c r="G105" s="61">
        <v>0</v>
      </c>
      <c r="H105" s="61">
        <v>0</v>
      </c>
      <c r="I105" s="63">
        <f t="shared" ref="I105" si="120">SUM(F105-E105)*D105</f>
        <v>3900</v>
      </c>
      <c r="J105" s="64">
        <v>0</v>
      </c>
      <c r="K105" s="64">
        <v>0</v>
      </c>
      <c r="L105" s="63">
        <f t="shared" ref="L105" si="121">SUM(I105:K105)</f>
        <v>3900</v>
      </c>
    </row>
    <row r="106" spans="1:12" x14ac:dyDescent="0.25">
      <c r="A106" s="59" t="s">
        <v>367</v>
      </c>
      <c r="B106" s="60" t="s">
        <v>368</v>
      </c>
      <c r="C106" s="61" t="s">
        <v>13</v>
      </c>
      <c r="D106" s="62">
        <v>8000</v>
      </c>
      <c r="E106" s="62">
        <v>5</v>
      </c>
      <c r="F106" s="61">
        <v>5</v>
      </c>
      <c r="G106" s="61">
        <v>0</v>
      </c>
      <c r="H106" s="61">
        <v>0</v>
      </c>
      <c r="I106" s="63">
        <f t="shared" ref="I106" si="122">SUM(F106-E106)*D106</f>
        <v>0</v>
      </c>
      <c r="J106" s="64">
        <v>0</v>
      </c>
      <c r="K106" s="64">
        <v>0</v>
      </c>
      <c r="L106" s="63">
        <f t="shared" ref="L106" si="123">SUM(I106:K106)</f>
        <v>0</v>
      </c>
    </row>
    <row r="107" spans="1:12" x14ac:dyDescent="0.25">
      <c r="A107" s="59" t="s">
        <v>365</v>
      </c>
      <c r="B107" s="60" t="s">
        <v>366</v>
      </c>
      <c r="C107" s="61" t="s">
        <v>13</v>
      </c>
      <c r="D107" s="62">
        <v>4200</v>
      </c>
      <c r="E107" s="62">
        <v>15.5</v>
      </c>
      <c r="F107" s="61">
        <v>16.5</v>
      </c>
      <c r="G107" s="61">
        <v>17.5</v>
      </c>
      <c r="H107" s="61">
        <v>0</v>
      </c>
      <c r="I107" s="63">
        <f t="shared" ref="I107" si="124">SUM(F107-E107)*D107</f>
        <v>4200</v>
      </c>
      <c r="J107" s="64">
        <f>SUM(G107-F107)*D107</f>
        <v>4200</v>
      </c>
      <c r="K107" s="64">
        <v>0</v>
      </c>
      <c r="L107" s="63">
        <f t="shared" ref="L107" si="125">SUM(I107:K107)</f>
        <v>8400</v>
      </c>
    </row>
    <row r="108" spans="1:12" x14ac:dyDescent="0.25">
      <c r="A108" s="59" t="s">
        <v>363</v>
      </c>
      <c r="B108" s="60" t="s">
        <v>362</v>
      </c>
      <c r="C108" s="61" t="s">
        <v>13</v>
      </c>
      <c r="D108" s="62">
        <v>14000</v>
      </c>
      <c r="E108" s="62">
        <v>4.5</v>
      </c>
      <c r="F108" s="61">
        <v>4.8</v>
      </c>
      <c r="G108" s="61">
        <v>5.25</v>
      </c>
      <c r="H108" s="61">
        <v>0</v>
      </c>
      <c r="I108" s="63">
        <f t="shared" ref="I108" si="126">SUM(F108-E108)*D108</f>
        <v>4199.9999999999973</v>
      </c>
      <c r="J108" s="64">
        <f>SUM(G108-F108)*D108</f>
        <v>6300.0000000000027</v>
      </c>
      <c r="K108" s="64">
        <v>0</v>
      </c>
      <c r="L108" s="63">
        <f t="shared" ref="L108" si="127">SUM(I108:K108)</f>
        <v>10500</v>
      </c>
    </row>
    <row r="109" spans="1:12" x14ac:dyDescent="0.25">
      <c r="A109" s="59" t="s">
        <v>359</v>
      </c>
      <c r="B109" s="60" t="s">
        <v>360</v>
      </c>
      <c r="C109" s="61" t="s">
        <v>13</v>
      </c>
      <c r="D109" s="62">
        <v>800</v>
      </c>
      <c r="E109" s="62">
        <v>39</v>
      </c>
      <c r="F109" s="61">
        <v>42</v>
      </c>
      <c r="G109" s="61">
        <v>45</v>
      </c>
      <c r="H109" s="61">
        <v>0</v>
      </c>
      <c r="I109" s="63">
        <f t="shared" ref="I109" si="128">SUM(F109-E109)*D109</f>
        <v>2400</v>
      </c>
      <c r="J109" s="64">
        <f>SUM(G109-F109)*D109</f>
        <v>2400</v>
      </c>
      <c r="K109" s="64">
        <v>0</v>
      </c>
      <c r="L109" s="63">
        <f t="shared" ref="L109" si="129">SUM(I109:K109)</f>
        <v>4800</v>
      </c>
    </row>
    <row r="110" spans="1:12" x14ac:dyDescent="0.25">
      <c r="A110" s="59" t="s">
        <v>359</v>
      </c>
      <c r="B110" s="60" t="s">
        <v>361</v>
      </c>
      <c r="C110" s="61" t="s">
        <v>13</v>
      </c>
      <c r="D110" s="62">
        <v>3000</v>
      </c>
      <c r="E110" s="62">
        <v>14.5</v>
      </c>
      <c r="F110" s="61">
        <v>14.5</v>
      </c>
      <c r="G110" s="61">
        <v>0</v>
      </c>
      <c r="H110" s="61">
        <v>0</v>
      </c>
      <c r="I110" s="63">
        <f t="shared" ref="I110" si="130">SUM(F110-E110)*D110</f>
        <v>0</v>
      </c>
      <c r="J110" s="64">
        <v>0</v>
      </c>
      <c r="K110" s="64">
        <v>0</v>
      </c>
      <c r="L110" s="63">
        <f t="shared" ref="L110" si="131">SUM(I110:K110)</f>
        <v>0</v>
      </c>
    </row>
    <row r="111" spans="1:12" x14ac:dyDescent="0.25">
      <c r="A111" s="66"/>
      <c r="B111" s="66"/>
      <c r="C111" s="66"/>
      <c r="D111" s="66"/>
      <c r="E111" s="66"/>
      <c r="F111" s="66"/>
      <c r="G111" s="66"/>
      <c r="H111" s="67" t="s">
        <v>256</v>
      </c>
      <c r="I111" s="81">
        <f>SUM(I9:I110)</f>
        <v>521801</v>
      </c>
      <c r="J111" s="82"/>
      <c r="K111" s="82"/>
      <c r="L111" s="81">
        <f>SUM(L9:L110)</f>
        <v>989101</v>
      </c>
    </row>
    <row r="112" spans="1:12" x14ac:dyDescent="0.25">
      <c r="A112" s="83" t="s">
        <v>419</v>
      </c>
      <c r="B112" s="60"/>
      <c r="C112" s="61"/>
      <c r="D112" s="62"/>
      <c r="E112" s="62"/>
      <c r="F112" s="61"/>
      <c r="G112" s="61"/>
      <c r="H112" s="61"/>
      <c r="I112" s="63"/>
      <c r="J112" s="64"/>
      <c r="K112" s="64"/>
      <c r="L112" s="63"/>
    </row>
    <row r="113" spans="1:12" x14ac:dyDescent="0.25">
      <c r="A113" s="83" t="s">
        <v>350</v>
      </c>
      <c r="B113" s="84" t="s">
        <v>351</v>
      </c>
      <c r="C113" s="69" t="s">
        <v>352</v>
      </c>
      <c r="D113" s="85" t="s">
        <v>353</v>
      </c>
      <c r="E113" s="85" t="s">
        <v>354</v>
      </c>
      <c r="F113" s="69" t="s">
        <v>318</v>
      </c>
      <c r="G113" s="61"/>
      <c r="H113" s="61"/>
      <c r="I113" s="63"/>
      <c r="J113" s="64"/>
      <c r="K113" s="64"/>
      <c r="L113" s="63"/>
    </row>
    <row r="114" spans="1:12" x14ac:dyDescent="0.25">
      <c r="A114" s="59" t="s">
        <v>358</v>
      </c>
      <c r="B114" s="68">
        <v>3</v>
      </c>
      <c r="C114" s="61">
        <f>SUM(A114-B114)</f>
        <v>23</v>
      </c>
      <c r="D114" s="62">
        <v>2</v>
      </c>
      <c r="E114" s="61">
        <f>SUM(C114-D114)</f>
        <v>21</v>
      </c>
      <c r="F114" s="61">
        <f>E114*100/C114</f>
        <v>91.304347826086953</v>
      </c>
      <c r="G114" s="61"/>
      <c r="H114" s="61"/>
      <c r="I114" s="63"/>
      <c r="J114" s="64"/>
      <c r="K114" s="64"/>
      <c r="L114" s="63"/>
    </row>
    <row r="115" spans="1:12" x14ac:dyDescent="0.25">
      <c r="A115" s="59"/>
      <c r="B115" s="60"/>
      <c r="C115" s="61"/>
      <c r="D115" s="62"/>
      <c r="E115" s="62"/>
      <c r="F115" s="61"/>
      <c r="G115" s="61"/>
      <c r="H115" s="61"/>
      <c r="I115" s="63"/>
      <c r="J115" s="64"/>
      <c r="K115" s="64"/>
      <c r="L115" s="63"/>
    </row>
    <row r="116" spans="1:12" x14ac:dyDescent="0.25">
      <c r="A116" s="66"/>
      <c r="B116" s="66"/>
      <c r="C116" s="66"/>
      <c r="D116" s="50">
        <v>43556</v>
      </c>
      <c r="E116" s="66"/>
      <c r="F116" s="66"/>
      <c r="G116" s="66"/>
      <c r="H116" s="66"/>
      <c r="I116" s="66"/>
      <c r="J116" s="66"/>
      <c r="K116" s="66"/>
      <c r="L116" s="66"/>
    </row>
    <row r="117" spans="1:12" x14ac:dyDescent="0.25">
      <c r="A117" s="59" t="s">
        <v>357</v>
      </c>
      <c r="B117" s="60" t="s">
        <v>356</v>
      </c>
      <c r="C117" s="61" t="s">
        <v>13</v>
      </c>
      <c r="D117" s="62">
        <v>2122</v>
      </c>
      <c r="E117" s="62">
        <v>17.5</v>
      </c>
      <c r="F117" s="61">
        <v>18.5</v>
      </c>
      <c r="G117" s="61">
        <v>0</v>
      </c>
      <c r="H117" s="61">
        <v>0</v>
      </c>
      <c r="I117" s="63">
        <f t="shared" ref="I117" si="132">SUM(F117-E117)*D117</f>
        <v>2122</v>
      </c>
      <c r="J117" s="64">
        <v>0</v>
      </c>
      <c r="K117" s="64">
        <v>0</v>
      </c>
      <c r="L117" s="63">
        <f t="shared" ref="L117" si="133">SUM(I117:K117)</f>
        <v>2122</v>
      </c>
    </row>
    <row r="118" spans="1:12" x14ac:dyDescent="0.25">
      <c r="A118" s="59" t="s">
        <v>357</v>
      </c>
      <c r="B118" s="60" t="s">
        <v>355</v>
      </c>
      <c r="C118" s="61" t="s">
        <v>13</v>
      </c>
      <c r="D118" s="62">
        <v>1200</v>
      </c>
      <c r="E118" s="62">
        <v>56</v>
      </c>
      <c r="F118" s="61">
        <v>58.25</v>
      </c>
      <c r="G118" s="61">
        <v>0</v>
      </c>
      <c r="H118" s="61">
        <v>0</v>
      </c>
      <c r="I118" s="63">
        <f t="shared" ref="I118" si="134">SUM(F118-E118)*D118</f>
        <v>2700</v>
      </c>
      <c r="J118" s="64">
        <v>0</v>
      </c>
      <c r="K118" s="64">
        <v>0</v>
      </c>
      <c r="L118" s="63">
        <f t="shared" ref="L118" si="135">SUM(I118:K118)</f>
        <v>2700</v>
      </c>
    </row>
    <row r="119" spans="1:12" x14ac:dyDescent="0.25">
      <c r="A119" s="59" t="s">
        <v>347</v>
      </c>
      <c r="B119" s="60" t="s">
        <v>349</v>
      </c>
      <c r="C119" s="61" t="s">
        <v>13</v>
      </c>
      <c r="D119" s="62">
        <v>4000</v>
      </c>
      <c r="E119" s="62">
        <v>14.5</v>
      </c>
      <c r="F119" s="61">
        <v>14.5</v>
      </c>
      <c r="G119" s="61">
        <v>0</v>
      </c>
      <c r="H119" s="61">
        <v>0</v>
      </c>
      <c r="I119" s="63">
        <f t="shared" ref="I119" si="136">SUM(F119-E119)*D119</f>
        <v>0</v>
      </c>
      <c r="J119" s="64">
        <v>0</v>
      </c>
      <c r="K119" s="64">
        <v>0</v>
      </c>
      <c r="L119" s="63">
        <f t="shared" ref="L119" si="137">SUM(I119:K119)</f>
        <v>0</v>
      </c>
    </row>
    <row r="120" spans="1:12" x14ac:dyDescent="0.25">
      <c r="A120" s="59" t="s">
        <v>347</v>
      </c>
      <c r="B120" s="60" t="s">
        <v>348</v>
      </c>
      <c r="C120" s="61" t="s">
        <v>13</v>
      </c>
      <c r="D120" s="62">
        <v>24000</v>
      </c>
      <c r="E120" s="62">
        <v>3.2</v>
      </c>
      <c r="F120" s="61">
        <v>3.5</v>
      </c>
      <c r="G120" s="61">
        <v>0</v>
      </c>
      <c r="H120" s="61">
        <v>0</v>
      </c>
      <c r="I120" s="63">
        <f t="shared" ref="I120" si="138">SUM(F120-E120)*D120</f>
        <v>7199.9999999999955</v>
      </c>
      <c r="J120" s="64">
        <v>0</v>
      </c>
      <c r="K120" s="64">
        <v>0</v>
      </c>
      <c r="L120" s="63">
        <f t="shared" ref="L120" si="139">SUM(I120:K120)</f>
        <v>7199.9999999999955</v>
      </c>
    </row>
    <row r="121" spans="1:12" x14ac:dyDescent="0.25">
      <c r="A121" s="59" t="s">
        <v>346</v>
      </c>
      <c r="B121" s="60" t="s">
        <v>254</v>
      </c>
      <c r="C121" s="61" t="s">
        <v>13</v>
      </c>
      <c r="D121" s="62">
        <v>2000</v>
      </c>
      <c r="E121" s="62">
        <v>24.5</v>
      </c>
      <c r="F121" s="61">
        <v>21.5</v>
      </c>
      <c r="G121" s="61">
        <v>0</v>
      </c>
      <c r="H121" s="61">
        <v>0</v>
      </c>
      <c r="I121" s="63">
        <f t="shared" ref="I121:I122" si="140">SUM(F121-E121)*D121</f>
        <v>-6000</v>
      </c>
      <c r="J121" s="64">
        <v>0</v>
      </c>
      <c r="K121" s="64">
        <v>0</v>
      </c>
      <c r="L121" s="63">
        <f t="shared" ref="L121:L122" si="141">SUM(I121:K121)</f>
        <v>-6000</v>
      </c>
    </row>
    <row r="122" spans="1:12" x14ac:dyDescent="0.25">
      <c r="A122" s="59" t="s">
        <v>344</v>
      </c>
      <c r="B122" s="60" t="s">
        <v>345</v>
      </c>
      <c r="C122" s="61" t="s">
        <v>13</v>
      </c>
      <c r="D122" s="62">
        <v>2000</v>
      </c>
      <c r="E122" s="62">
        <v>14</v>
      </c>
      <c r="F122" s="61">
        <v>16</v>
      </c>
      <c r="G122" s="61">
        <v>18</v>
      </c>
      <c r="H122" s="61">
        <v>0</v>
      </c>
      <c r="I122" s="63">
        <f t="shared" si="140"/>
        <v>4000</v>
      </c>
      <c r="J122" s="64">
        <f>SUM(G122-F122)*D122</f>
        <v>4000</v>
      </c>
      <c r="K122" s="64">
        <v>0</v>
      </c>
      <c r="L122" s="63">
        <f t="shared" si="141"/>
        <v>8000</v>
      </c>
    </row>
    <row r="123" spans="1:12" x14ac:dyDescent="0.25">
      <c r="A123" s="59" t="s">
        <v>342</v>
      </c>
      <c r="B123" s="60" t="s">
        <v>343</v>
      </c>
      <c r="C123" s="61" t="s">
        <v>13</v>
      </c>
      <c r="D123" s="62">
        <v>4400</v>
      </c>
      <c r="E123" s="62">
        <v>10</v>
      </c>
      <c r="F123" s="61">
        <v>11</v>
      </c>
      <c r="G123" s="61">
        <v>12</v>
      </c>
      <c r="H123" s="61">
        <v>0</v>
      </c>
      <c r="I123" s="63">
        <f t="shared" ref="I123" si="142">SUM(F123-E123)*D123</f>
        <v>4400</v>
      </c>
      <c r="J123" s="64">
        <f>SUM(G123-F123)*D123</f>
        <v>4400</v>
      </c>
      <c r="K123" s="64">
        <v>0</v>
      </c>
      <c r="L123" s="63">
        <f t="shared" ref="L123" si="143">SUM(I123:K123)</f>
        <v>8800</v>
      </c>
    </row>
    <row r="124" spans="1:12" x14ac:dyDescent="0.25">
      <c r="A124" s="59" t="s">
        <v>340</v>
      </c>
      <c r="B124" s="60" t="s">
        <v>341</v>
      </c>
      <c r="C124" s="61" t="s">
        <v>13</v>
      </c>
      <c r="D124" s="62">
        <v>8000</v>
      </c>
      <c r="E124" s="62">
        <v>3.3</v>
      </c>
      <c r="F124" s="61">
        <v>3.8</v>
      </c>
      <c r="G124" s="61">
        <v>0</v>
      </c>
      <c r="H124" s="61">
        <v>0</v>
      </c>
      <c r="I124" s="63">
        <f t="shared" ref="I124" si="144">SUM(F124-E124)*D124</f>
        <v>4000</v>
      </c>
      <c r="J124" s="64">
        <v>0</v>
      </c>
      <c r="K124" s="64">
        <v>0</v>
      </c>
      <c r="L124" s="63">
        <f t="shared" ref="L124" si="145">SUM(I124:K124)</f>
        <v>4000</v>
      </c>
    </row>
    <row r="125" spans="1:12" x14ac:dyDescent="0.25">
      <c r="A125" s="59" t="s">
        <v>339</v>
      </c>
      <c r="B125" s="60" t="s">
        <v>338</v>
      </c>
      <c r="C125" s="61" t="s">
        <v>13</v>
      </c>
      <c r="D125" s="62">
        <v>2200</v>
      </c>
      <c r="E125" s="62">
        <v>15.5</v>
      </c>
      <c r="F125" s="61">
        <v>17.5</v>
      </c>
      <c r="G125" s="61">
        <v>0</v>
      </c>
      <c r="H125" s="61">
        <v>0</v>
      </c>
      <c r="I125" s="63">
        <f t="shared" ref="I125" si="146">SUM(F125-E125)*D125</f>
        <v>4400</v>
      </c>
      <c r="J125" s="64">
        <v>0</v>
      </c>
      <c r="K125" s="64">
        <v>0</v>
      </c>
      <c r="L125" s="63">
        <f t="shared" ref="L125" si="147">SUM(I125:K125)</f>
        <v>4400</v>
      </c>
    </row>
    <row r="126" spans="1:12" x14ac:dyDescent="0.25">
      <c r="A126" s="59" t="s">
        <v>335</v>
      </c>
      <c r="B126" s="60" t="s">
        <v>337</v>
      </c>
      <c r="C126" s="61" t="s">
        <v>13</v>
      </c>
      <c r="D126" s="62">
        <v>600</v>
      </c>
      <c r="E126" s="62">
        <v>37</v>
      </c>
      <c r="F126" s="61">
        <v>45</v>
      </c>
      <c r="G126" s="61">
        <v>55</v>
      </c>
      <c r="H126" s="61">
        <v>0</v>
      </c>
      <c r="I126" s="63">
        <f t="shared" ref="I126" si="148">SUM(F126-E126)*D126</f>
        <v>4800</v>
      </c>
      <c r="J126" s="64">
        <f>SUM(G126-F126)*D126</f>
        <v>6000</v>
      </c>
      <c r="K126" s="64">
        <v>0</v>
      </c>
      <c r="L126" s="63">
        <f t="shared" ref="L126" si="149">SUM(I126:K126)</f>
        <v>10800</v>
      </c>
    </row>
    <row r="127" spans="1:12" x14ac:dyDescent="0.25">
      <c r="A127" s="59" t="s">
        <v>335</v>
      </c>
      <c r="B127" s="60" t="s">
        <v>336</v>
      </c>
      <c r="C127" s="61" t="s">
        <v>13</v>
      </c>
      <c r="D127" s="62">
        <v>1200</v>
      </c>
      <c r="E127" s="62">
        <v>27</v>
      </c>
      <c r="F127" s="61">
        <v>31</v>
      </c>
      <c r="G127" s="61">
        <v>0</v>
      </c>
      <c r="H127" s="61">
        <v>0</v>
      </c>
      <c r="I127" s="63">
        <f t="shared" ref="I127" si="150">SUM(F127-E127)*D127</f>
        <v>4800</v>
      </c>
      <c r="J127" s="64">
        <v>0</v>
      </c>
      <c r="K127" s="64">
        <v>0</v>
      </c>
      <c r="L127" s="63">
        <f t="shared" ref="L127" si="151">SUM(I127:K127)</f>
        <v>4800</v>
      </c>
    </row>
    <row r="128" spans="1:12" x14ac:dyDescent="0.25">
      <c r="A128" s="59" t="s">
        <v>334</v>
      </c>
      <c r="B128" s="60" t="s">
        <v>333</v>
      </c>
      <c r="C128" s="61" t="s">
        <v>13</v>
      </c>
      <c r="D128" s="62">
        <v>1200</v>
      </c>
      <c r="E128" s="62">
        <v>38.5</v>
      </c>
      <c r="F128" s="61">
        <v>41.5</v>
      </c>
      <c r="G128" s="61">
        <v>45</v>
      </c>
      <c r="H128" s="61">
        <v>0</v>
      </c>
      <c r="I128" s="63">
        <f t="shared" ref="I128" si="152">SUM(F128-E128)*D128</f>
        <v>3600</v>
      </c>
      <c r="J128" s="64">
        <f>SUM(G128-F128)*D128</f>
        <v>4200</v>
      </c>
      <c r="K128" s="64">
        <v>0</v>
      </c>
      <c r="L128" s="63">
        <f t="shared" ref="L128" si="153">SUM(I128:K128)</f>
        <v>7800</v>
      </c>
    </row>
    <row r="129" spans="1:12" x14ac:dyDescent="0.25">
      <c r="A129" s="59" t="s">
        <v>329</v>
      </c>
      <c r="B129" s="60" t="s">
        <v>331</v>
      </c>
      <c r="C129" s="61" t="s">
        <v>13</v>
      </c>
      <c r="D129" s="62">
        <v>18000</v>
      </c>
      <c r="E129" s="62">
        <v>1.85</v>
      </c>
      <c r="F129" s="61">
        <v>2</v>
      </c>
      <c r="G129" s="61">
        <v>0</v>
      </c>
      <c r="H129" s="61">
        <v>0</v>
      </c>
      <c r="I129" s="63">
        <f t="shared" ref="I129:I131" si="154">SUM(F129-E129)*D129</f>
        <v>2699.9999999999982</v>
      </c>
      <c r="J129" s="64">
        <v>0</v>
      </c>
      <c r="K129" s="64">
        <v>0</v>
      </c>
      <c r="L129" s="63">
        <f t="shared" ref="L129:L131" si="155">SUM(I129:K129)</f>
        <v>2699.9999999999982</v>
      </c>
    </row>
    <row r="130" spans="1:12" x14ac:dyDescent="0.25">
      <c r="A130" s="59" t="s">
        <v>329</v>
      </c>
      <c r="B130" s="60" t="s">
        <v>330</v>
      </c>
      <c r="C130" s="61" t="s">
        <v>13</v>
      </c>
      <c r="D130" s="62">
        <v>12000</v>
      </c>
      <c r="E130" s="62">
        <v>4.2</v>
      </c>
      <c r="F130" s="61">
        <v>4.2</v>
      </c>
      <c r="G130" s="61">
        <v>0</v>
      </c>
      <c r="H130" s="61">
        <v>0</v>
      </c>
      <c r="I130" s="63">
        <f t="shared" ref="I130" si="156">SUM(F130-E130)*D130</f>
        <v>0</v>
      </c>
      <c r="J130" s="64">
        <v>0</v>
      </c>
      <c r="K130" s="64">
        <v>0</v>
      </c>
      <c r="L130" s="63">
        <f t="shared" ref="L130" si="157">SUM(I130:K130)</f>
        <v>0</v>
      </c>
    </row>
    <row r="131" spans="1:12" x14ac:dyDescent="0.25">
      <c r="A131" s="59" t="s">
        <v>327</v>
      </c>
      <c r="B131" s="60" t="s">
        <v>328</v>
      </c>
      <c r="C131" s="61" t="s">
        <v>13</v>
      </c>
      <c r="D131" s="62">
        <v>8000</v>
      </c>
      <c r="E131" s="62">
        <v>2.5</v>
      </c>
      <c r="F131" s="61">
        <v>2.85</v>
      </c>
      <c r="G131" s="61">
        <v>0</v>
      </c>
      <c r="H131" s="61">
        <v>0</v>
      </c>
      <c r="I131" s="63">
        <f t="shared" si="154"/>
        <v>2800.0000000000009</v>
      </c>
      <c r="J131" s="64">
        <v>0</v>
      </c>
      <c r="K131" s="64">
        <v>0</v>
      </c>
      <c r="L131" s="63">
        <f t="shared" si="155"/>
        <v>2800.0000000000009</v>
      </c>
    </row>
    <row r="132" spans="1:12" x14ac:dyDescent="0.25">
      <c r="A132" s="59" t="s">
        <v>324</v>
      </c>
      <c r="B132" s="60" t="s">
        <v>325</v>
      </c>
      <c r="C132" s="61" t="s">
        <v>13</v>
      </c>
      <c r="D132" s="62">
        <v>1600</v>
      </c>
      <c r="E132" s="62">
        <v>32</v>
      </c>
      <c r="F132" s="61">
        <v>35</v>
      </c>
      <c r="G132" s="61">
        <v>38</v>
      </c>
      <c r="H132" s="61">
        <v>0</v>
      </c>
      <c r="I132" s="63">
        <f t="shared" ref="I132" si="158">SUM(F132-E132)*D132</f>
        <v>4800</v>
      </c>
      <c r="J132" s="64">
        <f>SUM(G132-F132)*D132</f>
        <v>4800</v>
      </c>
      <c r="K132" s="64">
        <v>0</v>
      </c>
      <c r="L132" s="63">
        <f t="shared" ref="L132" si="159">SUM(I132:K132)</f>
        <v>9600</v>
      </c>
    </row>
    <row r="133" spans="1:12" x14ac:dyDescent="0.25">
      <c r="A133" s="59" t="s">
        <v>324</v>
      </c>
      <c r="B133" s="60" t="s">
        <v>326</v>
      </c>
      <c r="C133" s="61" t="s">
        <v>13</v>
      </c>
      <c r="D133" s="62">
        <v>26400</v>
      </c>
      <c r="E133" s="62">
        <v>1.2</v>
      </c>
      <c r="F133" s="61">
        <v>1.4</v>
      </c>
      <c r="G133" s="61">
        <v>0</v>
      </c>
      <c r="H133" s="61">
        <v>0</v>
      </c>
      <c r="I133" s="63">
        <f t="shared" ref="I133" si="160">SUM(F133-E133)*D133</f>
        <v>5279.9999999999991</v>
      </c>
      <c r="J133" s="64">
        <v>0</v>
      </c>
      <c r="K133" s="64">
        <v>0</v>
      </c>
      <c r="L133" s="63">
        <f t="shared" ref="L133" si="161">SUM(I133:K133)</f>
        <v>5279.9999999999991</v>
      </c>
    </row>
    <row r="134" spans="1:12" x14ac:dyDescent="0.25">
      <c r="A134" s="59" t="s">
        <v>321</v>
      </c>
      <c r="B134" s="60" t="s">
        <v>323</v>
      </c>
      <c r="C134" s="61" t="s">
        <v>13</v>
      </c>
      <c r="D134" s="62">
        <v>3500</v>
      </c>
      <c r="E134" s="62">
        <v>12</v>
      </c>
      <c r="F134" s="61">
        <v>13</v>
      </c>
      <c r="G134" s="61">
        <v>0</v>
      </c>
      <c r="H134" s="61">
        <v>0</v>
      </c>
      <c r="I134" s="63">
        <f t="shared" ref="I134" si="162">SUM(F134-E134)*D134</f>
        <v>3500</v>
      </c>
      <c r="J134" s="64">
        <v>0</v>
      </c>
      <c r="K134" s="64">
        <v>0</v>
      </c>
      <c r="L134" s="63">
        <f t="shared" ref="L134" si="163">SUM(I134:K134)</f>
        <v>3500</v>
      </c>
    </row>
    <row r="135" spans="1:12" x14ac:dyDescent="0.25">
      <c r="A135" s="59" t="s">
        <v>321</v>
      </c>
      <c r="B135" s="60" t="s">
        <v>322</v>
      </c>
      <c r="C135" s="61" t="s">
        <v>13</v>
      </c>
      <c r="D135" s="62">
        <v>5000</v>
      </c>
      <c r="E135" s="62">
        <v>8.5</v>
      </c>
      <c r="F135" s="61">
        <v>8.5</v>
      </c>
      <c r="G135" s="61">
        <v>0</v>
      </c>
      <c r="H135" s="61">
        <v>0</v>
      </c>
      <c r="I135" s="63">
        <f t="shared" ref="I135" si="164">SUM(F135-E135)*D135</f>
        <v>0</v>
      </c>
      <c r="J135" s="64">
        <v>0</v>
      </c>
      <c r="K135" s="64">
        <v>0</v>
      </c>
      <c r="L135" s="63">
        <f t="shared" ref="L135" si="165">SUM(I135:K135)</f>
        <v>0</v>
      </c>
    </row>
    <row r="136" spans="1:12" x14ac:dyDescent="0.25">
      <c r="A136" s="59" t="s">
        <v>320</v>
      </c>
      <c r="B136" s="60" t="s">
        <v>319</v>
      </c>
      <c r="C136" s="61" t="s">
        <v>13</v>
      </c>
      <c r="D136" s="62">
        <v>1500</v>
      </c>
      <c r="E136" s="62">
        <v>40</v>
      </c>
      <c r="F136" s="61">
        <v>35</v>
      </c>
      <c r="G136" s="61">
        <v>0</v>
      </c>
      <c r="H136" s="61">
        <v>0</v>
      </c>
      <c r="I136" s="63">
        <f t="shared" ref="I136" si="166">SUM(F136-E136)*D136</f>
        <v>-7500</v>
      </c>
      <c r="J136" s="64">
        <v>0</v>
      </c>
      <c r="K136" s="64">
        <v>0</v>
      </c>
      <c r="L136" s="63">
        <f t="shared" ref="L136" si="167">SUM(I136:K136)</f>
        <v>-7500</v>
      </c>
    </row>
    <row r="137" spans="1:12" x14ac:dyDescent="0.25">
      <c r="A137" s="59" t="s">
        <v>316</v>
      </c>
      <c r="B137" s="60" t="s">
        <v>317</v>
      </c>
      <c r="C137" s="61" t="s">
        <v>13</v>
      </c>
      <c r="D137" s="62">
        <v>2400</v>
      </c>
      <c r="E137" s="62">
        <v>25</v>
      </c>
      <c r="F137" s="61">
        <v>27</v>
      </c>
      <c r="G137" s="61">
        <v>0</v>
      </c>
      <c r="H137" s="61">
        <v>0</v>
      </c>
      <c r="I137" s="63">
        <f t="shared" ref="I137:I138" si="168">SUM(F137-E137)*D137</f>
        <v>4800</v>
      </c>
      <c r="J137" s="64">
        <v>0</v>
      </c>
      <c r="K137" s="64">
        <v>0</v>
      </c>
      <c r="L137" s="63">
        <f t="shared" ref="L137:L138" si="169">SUM(I137:K137)</f>
        <v>4800</v>
      </c>
    </row>
    <row r="138" spans="1:12" x14ac:dyDescent="0.25">
      <c r="A138" s="59" t="s">
        <v>316</v>
      </c>
      <c r="B138" s="60" t="s">
        <v>315</v>
      </c>
      <c r="C138" s="61" t="s">
        <v>13</v>
      </c>
      <c r="D138" s="62">
        <v>500</v>
      </c>
      <c r="E138" s="62">
        <v>93</v>
      </c>
      <c r="F138" s="61">
        <v>101</v>
      </c>
      <c r="G138" s="61">
        <v>109</v>
      </c>
      <c r="H138" s="61">
        <v>0</v>
      </c>
      <c r="I138" s="63">
        <f t="shared" si="168"/>
        <v>4000</v>
      </c>
      <c r="J138" s="64">
        <f>SUM(G138-F138)*D138</f>
        <v>4000</v>
      </c>
      <c r="K138" s="64">
        <v>0</v>
      </c>
      <c r="L138" s="63">
        <f t="shared" si="169"/>
        <v>8000</v>
      </c>
    </row>
    <row r="139" spans="1:12" x14ac:dyDescent="0.25">
      <c r="A139" s="59" t="s">
        <v>314</v>
      </c>
      <c r="B139" s="60" t="s">
        <v>313</v>
      </c>
      <c r="C139" s="61" t="s">
        <v>13</v>
      </c>
      <c r="D139" s="62">
        <v>1000</v>
      </c>
      <c r="E139" s="62">
        <v>66</v>
      </c>
      <c r="F139" s="61">
        <v>70</v>
      </c>
      <c r="G139" s="61">
        <v>75</v>
      </c>
      <c r="H139" s="61">
        <v>0</v>
      </c>
      <c r="I139" s="63">
        <f t="shared" ref="I139" si="170">SUM(F139-E139)*D139</f>
        <v>4000</v>
      </c>
      <c r="J139" s="64">
        <f>SUM(G139-F139)*D139</f>
        <v>5000</v>
      </c>
      <c r="K139" s="64">
        <v>0</v>
      </c>
      <c r="L139" s="63">
        <f t="shared" ref="L139" si="171">SUM(I139:K139)</f>
        <v>9000</v>
      </c>
    </row>
    <row r="140" spans="1:12" x14ac:dyDescent="0.25">
      <c r="A140" s="59" t="s">
        <v>312</v>
      </c>
      <c r="B140" s="60" t="s">
        <v>311</v>
      </c>
      <c r="C140" s="61" t="s">
        <v>13</v>
      </c>
      <c r="D140" s="62">
        <v>2000</v>
      </c>
      <c r="E140" s="62">
        <v>57</v>
      </c>
      <c r="F140" s="61">
        <v>60.5</v>
      </c>
      <c r="G140" s="61">
        <v>0</v>
      </c>
      <c r="H140" s="61">
        <v>0</v>
      </c>
      <c r="I140" s="63">
        <f t="shared" ref="I140" si="172">SUM(F140-E140)*D140</f>
        <v>7000</v>
      </c>
      <c r="J140" s="64">
        <v>0</v>
      </c>
      <c r="K140" s="64">
        <v>0</v>
      </c>
      <c r="L140" s="63">
        <f t="shared" ref="L140" si="173">SUM(I140:K140)</f>
        <v>7000</v>
      </c>
    </row>
    <row r="141" spans="1:12" x14ac:dyDescent="0.25">
      <c r="A141" s="59" t="s">
        <v>310</v>
      </c>
      <c r="B141" s="60" t="s">
        <v>309</v>
      </c>
      <c r="C141" s="61" t="s">
        <v>13</v>
      </c>
      <c r="D141" s="62">
        <v>2000</v>
      </c>
      <c r="E141" s="62">
        <v>22</v>
      </c>
      <c r="F141" s="61">
        <v>24</v>
      </c>
      <c r="G141" s="61">
        <v>0</v>
      </c>
      <c r="H141" s="61">
        <v>0</v>
      </c>
      <c r="I141" s="63">
        <f t="shared" ref="I141" si="174">SUM(F141-E141)*D141</f>
        <v>4000</v>
      </c>
      <c r="J141" s="64">
        <v>0</v>
      </c>
      <c r="K141" s="64">
        <v>0</v>
      </c>
      <c r="L141" s="63">
        <f t="shared" ref="L141" si="175">SUM(I141:K141)</f>
        <v>4000</v>
      </c>
    </row>
    <row r="142" spans="1:12" x14ac:dyDescent="0.25">
      <c r="A142" s="59" t="s">
        <v>304</v>
      </c>
      <c r="B142" s="60" t="s">
        <v>305</v>
      </c>
      <c r="C142" s="61" t="s">
        <v>13</v>
      </c>
      <c r="D142" s="62">
        <v>1000</v>
      </c>
      <c r="E142" s="62">
        <v>45</v>
      </c>
      <c r="F142" s="61">
        <v>50</v>
      </c>
      <c r="G142" s="61">
        <v>55</v>
      </c>
      <c r="H142" s="61">
        <v>0</v>
      </c>
      <c r="I142" s="63">
        <f t="shared" ref="I142" si="176">SUM(F142-E142)*D142</f>
        <v>5000</v>
      </c>
      <c r="J142" s="64">
        <f>SUM(G142-F142)*D142</f>
        <v>5000</v>
      </c>
      <c r="K142" s="64">
        <v>0</v>
      </c>
      <c r="L142" s="63">
        <f t="shared" ref="L142" si="177">SUM(I142:K142)</f>
        <v>10000</v>
      </c>
    </row>
    <row r="143" spans="1:12" x14ac:dyDescent="0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</row>
    <row r="144" spans="1:12" x14ac:dyDescent="0.25">
      <c r="A144" s="66"/>
      <c r="B144" s="66"/>
      <c r="C144" s="66"/>
      <c r="D144" s="66"/>
      <c r="E144" s="66"/>
      <c r="F144" s="66"/>
      <c r="G144" s="66"/>
      <c r="H144" s="67" t="s">
        <v>256</v>
      </c>
      <c r="I144" s="81">
        <f>SUM(I117:I142)</f>
        <v>76402</v>
      </c>
      <c r="J144" s="82"/>
      <c r="K144" s="82"/>
      <c r="L144" s="81">
        <f>SUM(L117:L142)</f>
        <v>113802</v>
      </c>
    </row>
    <row r="145" spans="1:12" x14ac:dyDescent="0.25">
      <c r="A145" s="59"/>
      <c r="B145" s="60"/>
      <c r="C145" s="61"/>
      <c r="D145" s="62"/>
      <c r="E145" s="62"/>
      <c r="F145" s="61"/>
      <c r="G145" s="61"/>
      <c r="H145" s="61"/>
      <c r="I145" s="63"/>
      <c r="J145" s="64"/>
      <c r="K145" s="64"/>
      <c r="L145" s="63"/>
    </row>
    <row r="146" spans="1:12" x14ac:dyDescent="0.25">
      <c r="A146" s="66"/>
      <c r="B146" s="66"/>
      <c r="C146" s="66"/>
      <c r="D146" s="50">
        <v>43525</v>
      </c>
      <c r="E146" s="66"/>
      <c r="F146" s="66"/>
      <c r="G146" s="66"/>
      <c r="H146" s="66"/>
      <c r="I146" s="66"/>
      <c r="J146" s="66"/>
      <c r="K146" s="66"/>
      <c r="L146" s="66"/>
    </row>
    <row r="147" spans="1:12" x14ac:dyDescent="0.25">
      <c r="A147" s="65"/>
      <c r="B147" s="65"/>
      <c r="C147" s="65"/>
      <c r="D147" s="65"/>
      <c r="E147" s="65"/>
      <c r="F147" s="65"/>
      <c r="G147" s="65"/>
      <c r="H147" s="65"/>
      <c r="I147" s="65"/>
      <c r="J147" s="69" t="s">
        <v>318</v>
      </c>
      <c r="K147" s="86"/>
      <c r="L147" s="87">
        <v>0.9</v>
      </c>
    </row>
    <row r="148" spans="1:12" x14ac:dyDescent="0.25">
      <c r="A148" s="59" t="s">
        <v>302</v>
      </c>
      <c r="B148" s="60" t="s">
        <v>303</v>
      </c>
      <c r="C148" s="61" t="s">
        <v>13</v>
      </c>
      <c r="D148" s="62">
        <v>9000</v>
      </c>
      <c r="E148" s="62">
        <v>3.5</v>
      </c>
      <c r="F148" s="61">
        <v>4</v>
      </c>
      <c r="G148" s="61">
        <v>4.5</v>
      </c>
      <c r="H148" s="61">
        <v>0</v>
      </c>
      <c r="I148" s="63">
        <f t="shared" ref="I148" si="178">SUM(F148-E148)*D148</f>
        <v>4500</v>
      </c>
      <c r="J148" s="64">
        <f>SUM(G148-F148)*D148</f>
        <v>4500</v>
      </c>
      <c r="K148" s="64">
        <v>0</v>
      </c>
      <c r="L148" s="63">
        <f t="shared" ref="L148" si="179">SUM(I148:K148)</f>
        <v>9000</v>
      </c>
    </row>
    <row r="149" spans="1:12" x14ac:dyDescent="0.25">
      <c r="A149" s="59" t="s">
        <v>299</v>
      </c>
      <c r="B149" s="60" t="s">
        <v>300</v>
      </c>
      <c r="C149" s="61" t="s">
        <v>13</v>
      </c>
      <c r="D149" s="62">
        <v>14000</v>
      </c>
      <c r="E149" s="62">
        <v>4.8</v>
      </c>
      <c r="F149" s="61">
        <v>5.3</v>
      </c>
      <c r="G149" s="61">
        <v>0</v>
      </c>
      <c r="H149" s="61">
        <v>0</v>
      </c>
      <c r="I149" s="63">
        <f t="shared" ref="I149" si="180">SUM(F149-E149)*D149</f>
        <v>7000</v>
      </c>
      <c r="J149" s="64">
        <v>0</v>
      </c>
      <c r="K149" s="64">
        <v>0</v>
      </c>
      <c r="L149" s="63">
        <f t="shared" ref="L149" si="181">SUM(I149:K149)</f>
        <v>7000</v>
      </c>
    </row>
    <row r="150" spans="1:12" x14ac:dyDescent="0.25">
      <c r="A150" s="59" t="s">
        <v>299</v>
      </c>
      <c r="B150" s="60" t="s">
        <v>301</v>
      </c>
      <c r="C150" s="61" t="s">
        <v>13</v>
      </c>
      <c r="D150" s="62">
        <v>8000</v>
      </c>
      <c r="E150" s="62">
        <v>1.9</v>
      </c>
      <c r="F150" s="61">
        <v>1.9</v>
      </c>
      <c r="G150" s="61">
        <v>0</v>
      </c>
      <c r="H150" s="61">
        <v>0</v>
      </c>
      <c r="I150" s="63">
        <f t="shared" ref="I150" si="182">SUM(F150-E150)*D150</f>
        <v>0</v>
      </c>
      <c r="J150" s="64">
        <v>0</v>
      </c>
      <c r="K150" s="64">
        <v>0</v>
      </c>
      <c r="L150" s="63">
        <f t="shared" ref="L150" si="183">SUM(I150:K150)</f>
        <v>0</v>
      </c>
    </row>
    <row r="151" spans="1:12" x14ac:dyDescent="0.25">
      <c r="A151" s="59" t="s">
        <v>298</v>
      </c>
      <c r="B151" s="60" t="s">
        <v>282</v>
      </c>
      <c r="C151" s="61" t="s">
        <v>13</v>
      </c>
      <c r="D151" s="62">
        <v>24000</v>
      </c>
      <c r="E151" s="62">
        <v>1.25</v>
      </c>
      <c r="F151" s="61">
        <v>1.5</v>
      </c>
      <c r="G151" s="61">
        <v>1.75</v>
      </c>
      <c r="H151" s="61">
        <v>0</v>
      </c>
      <c r="I151" s="63">
        <f t="shared" ref="I151" si="184">SUM(F151-E151)*D151</f>
        <v>6000</v>
      </c>
      <c r="J151" s="64">
        <f>SUM(G151-F151)*D151</f>
        <v>6000</v>
      </c>
      <c r="K151" s="64">
        <v>0</v>
      </c>
      <c r="L151" s="63">
        <f t="shared" ref="L151" si="185">SUM(I151:K151)</f>
        <v>12000</v>
      </c>
    </row>
    <row r="152" spans="1:12" x14ac:dyDescent="0.25">
      <c r="A152" s="59" t="s">
        <v>294</v>
      </c>
      <c r="B152" s="60" t="s">
        <v>295</v>
      </c>
      <c r="C152" s="61" t="s">
        <v>13</v>
      </c>
      <c r="D152" s="62">
        <v>1500</v>
      </c>
      <c r="E152" s="62">
        <v>16</v>
      </c>
      <c r="F152" s="61">
        <v>19</v>
      </c>
      <c r="G152" s="61">
        <v>22</v>
      </c>
      <c r="H152" s="61">
        <v>0</v>
      </c>
      <c r="I152" s="63">
        <f t="shared" ref="I152" si="186">SUM(F152-E152)*D152</f>
        <v>4500</v>
      </c>
      <c r="J152" s="64">
        <f>SUM(G152-F152)*D152</f>
        <v>4500</v>
      </c>
      <c r="K152" s="64">
        <v>0</v>
      </c>
      <c r="L152" s="63">
        <f t="shared" ref="L152" si="187">SUM(I152:K152)</f>
        <v>9000</v>
      </c>
    </row>
    <row r="153" spans="1:12" x14ac:dyDescent="0.25">
      <c r="A153" s="59" t="s">
        <v>294</v>
      </c>
      <c r="B153" s="60" t="s">
        <v>296</v>
      </c>
      <c r="C153" s="61" t="s">
        <v>13</v>
      </c>
      <c r="D153" s="62">
        <v>12000</v>
      </c>
      <c r="E153" s="62">
        <v>3.5</v>
      </c>
      <c r="F153" s="61">
        <v>3.5</v>
      </c>
      <c r="G153" s="61">
        <v>0</v>
      </c>
      <c r="H153" s="61">
        <v>0</v>
      </c>
      <c r="I153" s="63">
        <f t="shared" ref="I153" si="188">SUM(F153-E153)*D153</f>
        <v>0</v>
      </c>
      <c r="J153" s="64">
        <v>0</v>
      </c>
      <c r="K153" s="64">
        <v>0</v>
      </c>
      <c r="L153" s="63">
        <f t="shared" ref="L153" si="189">SUM(I153:K153)</f>
        <v>0</v>
      </c>
    </row>
    <row r="154" spans="1:12" x14ac:dyDescent="0.25">
      <c r="A154" s="59" t="s">
        <v>294</v>
      </c>
      <c r="B154" s="60" t="s">
        <v>297</v>
      </c>
      <c r="C154" s="61" t="s">
        <v>13</v>
      </c>
      <c r="D154" s="62">
        <v>4000</v>
      </c>
      <c r="E154" s="62">
        <v>9</v>
      </c>
      <c r="F154" s="61">
        <v>7.9</v>
      </c>
      <c r="G154" s="61">
        <v>0</v>
      </c>
      <c r="H154" s="61">
        <v>0</v>
      </c>
      <c r="I154" s="63">
        <f t="shared" ref="I154" si="190">SUM(F154-E154)*D154</f>
        <v>-4399.9999999999982</v>
      </c>
      <c r="J154" s="64">
        <v>0</v>
      </c>
      <c r="K154" s="64">
        <v>0</v>
      </c>
      <c r="L154" s="63">
        <f t="shared" ref="L154" si="191">SUM(I154:K154)</f>
        <v>-4399.9999999999982</v>
      </c>
    </row>
    <row r="155" spans="1:12" x14ac:dyDescent="0.25">
      <c r="A155" s="59" t="s">
        <v>293</v>
      </c>
      <c r="B155" s="60" t="s">
        <v>292</v>
      </c>
      <c r="C155" s="61" t="s">
        <v>13</v>
      </c>
      <c r="D155" s="62">
        <v>12000</v>
      </c>
      <c r="E155" s="62">
        <v>3.25</v>
      </c>
      <c r="F155" s="61">
        <v>3.55</v>
      </c>
      <c r="G155" s="61">
        <v>0</v>
      </c>
      <c r="H155" s="61">
        <v>0</v>
      </c>
      <c r="I155" s="63">
        <f t="shared" ref="I155" si="192">SUM(F155-E155)*D155</f>
        <v>3599.9999999999977</v>
      </c>
      <c r="J155" s="64">
        <v>0</v>
      </c>
      <c r="K155" s="64">
        <v>0</v>
      </c>
      <c r="L155" s="63">
        <f t="shared" ref="L155" si="193">SUM(I155:K155)</f>
        <v>3599.9999999999977</v>
      </c>
    </row>
    <row r="156" spans="1:12" x14ac:dyDescent="0.25">
      <c r="A156" s="59" t="s">
        <v>290</v>
      </c>
      <c r="B156" s="60" t="s">
        <v>291</v>
      </c>
      <c r="C156" s="61" t="s">
        <v>13</v>
      </c>
      <c r="D156" s="62">
        <v>18000</v>
      </c>
      <c r="E156" s="62">
        <v>2.2999999999999998</v>
      </c>
      <c r="F156" s="61">
        <v>2</v>
      </c>
      <c r="G156" s="61">
        <v>0</v>
      </c>
      <c r="H156" s="61">
        <v>0</v>
      </c>
      <c r="I156" s="63">
        <f t="shared" ref="I156" si="194">SUM(F156-E156)*D156</f>
        <v>-5399.9999999999964</v>
      </c>
      <c r="J156" s="64">
        <v>0</v>
      </c>
      <c r="K156" s="64">
        <v>0</v>
      </c>
      <c r="L156" s="63">
        <f t="shared" ref="L156" si="195">SUM(I156:K156)</f>
        <v>-5399.9999999999964</v>
      </c>
    </row>
    <row r="157" spans="1:12" x14ac:dyDescent="0.25">
      <c r="A157" s="59" t="s">
        <v>288</v>
      </c>
      <c r="B157" s="60" t="s">
        <v>289</v>
      </c>
      <c r="C157" s="61" t="s">
        <v>13</v>
      </c>
      <c r="D157" s="62">
        <v>1600</v>
      </c>
      <c r="E157" s="62">
        <v>30</v>
      </c>
      <c r="F157" s="61">
        <v>32.5</v>
      </c>
      <c r="G157" s="61">
        <v>0</v>
      </c>
      <c r="H157" s="61">
        <v>0</v>
      </c>
      <c r="I157" s="63">
        <f t="shared" ref="I157" si="196">SUM(F157-E157)*D157</f>
        <v>4000</v>
      </c>
      <c r="J157" s="64">
        <v>0</v>
      </c>
      <c r="K157" s="64">
        <v>0</v>
      </c>
      <c r="L157" s="63">
        <f t="shared" ref="L157" si="197">SUM(I157:K157)</f>
        <v>4000</v>
      </c>
    </row>
    <row r="158" spans="1:12" x14ac:dyDescent="0.25">
      <c r="A158" s="59" t="s">
        <v>285</v>
      </c>
      <c r="B158" s="60" t="s">
        <v>286</v>
      </c>
      <c r="C158" s="61" t="s">
        <v>13</v>
      </c>
      <c r="D158" s="62">
        <v>16000</v>
      </c>
      <c r="E158" s="62">
        <v>5</v>
      </c>
      <c r="F158" s="61">
        <v>5.3</v>
      </c>
      <c r="G158" s="61">
        <v>5.6</v>
      </c>
      <c r="H158" s="61">
        <v>0</v>
      </c>
      <c r="I158" s="63">
        <f t="shared" ref="I158" si="198">SUM(F158-E158)*D158</f>
        <v>4799.9999999999973</v>
      </c>
      <c r="J158" s="64">
        <f>SUM(G158-F158)*D158</f>
        <v>4799.9999999999973</v>
      </c>
      <c r="K158" s="64">
        <v>0</v>
      </c>
      <c r="L158" s="63">
        <f t="shared" ref="L158" si="199">SUM(I158:K158)</f>
        <v>9599.9999999999945</v>
      </c>
    </row>
    <row r="159" spans="1:12" x14ac:dyDescent="0.25">
      <c r="A159" s="59" t="s">
        <v>285</v>
      </c>
      <c r="B159" s="60" t="s">
        <v>287</v>
      </c>
      <c r="C159" s="61" t="s">
        <v>13</v>
      </c>
      <c r="D159" s="62">
        <v>4000</v>
      </c>
      <c r="E159" s="62">
        <v>9.5</v>
      </c>
      <c r="F159" s="61">
        <v>9.5</v>
      </c>
      <c r="G159" s="61">
        <v>0</v>
      </c>
      <c r="H159" s="61">
        <v>0</v>
      </c>
      <c r="I159" s="63">
        <f t="shared" ref="I159" si="200">SUM(F159-E159)*D159</f>
        <v>0</v>
      </c>
      <c r="J159" s="64">
        <v>0</v>
      </c>
      <c r="K159" s="64">
        <v>0</v>
      </c>
      <c r="L159" s="63">
        <f t="shared" ref="L159" si="201">SUM(I159:K159)</f>
        <v>0</v>
      </c>
    </row>
    <row r="160" spans="1:12" x14ac:dyDescent="0.25">
      <c r="A160" s="59" t="s">
        <v>283</v>
      </c>
      <c r="B160" s="60" t="s">
        <v>284</v>
      </c>
      <c r="C160" s="61" t="s">
        <v>13</v>
      </c>
      <c r="D160" s="62">
        <v>800</v>
      </c>
      <c r="E160" s="62">
        <v>25</v>
      </c>
      <c r="F160" s="61">
        <v>30</v>
      </c>
      <c r="G160" s="61">
        <v>35</v>
      </c>
      <c r="H160" s="61">
        <v>40</v>
      </c>
      <c r="I160" s="63">
        <f t="shared" ref="I160" si="202">SUM(F160-E160)*D160</f>
        <v>4000</v>
      </c>
      <c r="J160" s="64">
        <f>SUM(G160-F160)*D160</f>
        <v>4000</v>
      </c>
      <c r="K160" s="64">
        <v>0</v>
      </c>
      <c r="L160" s="63">
        <f t="shared" ref="L160" si="203">SUM(I160:K160)</f>
        <v>8000</v>
      </c>
    </row>
    <row r="161" spans="1:12" x14ac:dyDescent="0.25">
      <c r="A161" s="59" t="s">
        <v>280</v>
      </c>
      <c r="B161" s="60" t="s">
        <v>281</v>
      </c>
      <c r="C161" s="61" t="s">
        <v>13</v>
      </c>
      <c r="D161" s="62">
        <v>14000</v>
      </c>
      <c r="E161" s="62">
        <v>2.6</v>
      </c>
      <c r="F161" s="61">
        <v>3.1</v>
      </c>
      <c r="G161" s="61"/>
      <c r="H161" s="61">
        <v>0</v>
      </c>
      <c r="I161" s="63">
        <f t="shared" ref="I161" si="204">SUM(F161-E161)*D161</f>
        <v>7000</v>
      </c>
      <c r="J161" s="64">
        <v>0</v>
      </c>
      <c r="K161" s="64">
        <v>0</v>
      </c>
      <c r="L161" s="63">
        <f t="shared" ref="L161" si="205">SUM(I161:K161)</f>
        <v>7000</v>
      </c>
    </row>
    <row r="162" spans="1:12" x14ac:dyDescent="0.25">
      <c r="A162" s="59" t="s">
        <v>280</v>
      </c>
      <c r="B162" s="60" t="s">
        <v>282</v>
      </c>
      <c r="C162" s="61" t="s">
        <v>13</v>
      </c>
      <c r="D162" s="62">
        <v>24000</v>
      </c>
      <c r="E162" s="62">
        <v>1.5</v>
      </c>
      <c r="F162" s="61">
        <v>1.7</v>
      </c>
      <c r="G162" s="61">
        <v>1.9</v>
      </c>
      <c r="H162" s="61">
        <v>0</v>
      </c>
      <c r="I162" s="63">
        <f t="shared" ref="I162" si="206">SUM(F162-E162)*D162</f>
        <v>4799.9999999999991</v>
      </c>
      <c r="J162" s="64">
        <f>SUM(G162-F162)*D162</f>
        <v>4799.9999999999991</v>
      </c>
      <c r="K162" s="64">
        <v>0</v>
      </c>
      <c r="L162" s="63">
        <f t="shared" ref="L162" si="207">SUM(I162:K162)</f>
        <v>9599.9999999999982</v>
      </c>
    </row>
    <row r="163" spans="1:12" x14ac:dyDescent="0.25">
      <c r="A163" s="59" t="s">
        <v>278</v>
      </c>
      <c r="B163" s="60" t="s">
        <v>279</v>
      </c>
      <c r="C163" s="61" t="s">
        <v>13</v>
      </c>
      <c r="D163" s="62">
        <v>7000</v>
      </c>
      <c r="E163" s="62">
        <v>5</v>
      </c>
      <c r="F163" s="61">
        <v>5.95</v>
      </c>
      <c r="G163" s="61"/>
      <c r="H163" s="61">
        <v>0</v>
      </c>
      <c r="I163" s="63">
        <f t="shared" ref="I163" si="208">SUM(F163-E163)*D163</f>
        <v>6650.0000000000009</v>
      </c>
      <c r="J163" s="64">
        <v>0</v>
      </c>
      <c r="K163" s="64">
        <v>0</v>
      </c>
      <c r="L163" s="63">
        <f t="shared" ref="L163" si="209">SUM(I163:K163)</f>
        <v>6650.0000000000009</v>
      </c>
    </row>
    <row r="164" spans="1:12" x14ac:dyDescent="0.25">
      <c r="A164" s="59" t="s">
        <v>276</v>
      </c>
      <c r="B164" s="60" t="s">
        <v>277</v>
      </c>
      <c r="C164" s="61" t="s">
        <v>13</v>
      </c>
      <c r="D164" s="62">
        <v>2400</v>
      </c>
      <c r="E164" s="62">
        <v>19.5</v>
      </c>
      <c r="F164" s="61">
        <v>21.5</v>
      </c>
      <c r="G164" s="61"/>
      <c r="H164" s="61">
        <v>0</v>
      </c>
      <c r="I164" s="63">
        <f t="shared" ref="I164:I165" si="210">SUM(F164-E164)*D164</f>
        <v>4800</v>
      </c>
      <c r="J164" s="64">
        <v>0</v>
      </c>
      <c r="K164" s="64">
        <v>0</v>
      </c>
      <c r="L164" s="63">
        <f t="shared" ref="L164:L165" si="211">SUM(I164:K164)</f>
        <v>4800</v>
      </c>
    </row>
    <row r="165" spans="1:12" x14ac:dyDescent="0.25">
      <c r="A165" s="59" t="s">
        <v>274</v>
      </c>
      <c r="B165" s="60" t="s">
        <v>275</v>
      </c>
      <c r="C165" s="61" t="s">
        <v>13</v>
      </c>
      <c r="D165" s="62">
        <v>3000</v>
      </c>
      <c r="E165" s="62">
        <v>13</v>
      </c>
      <c r="F165" s="61">
        <v>14.5</v>
      </c>
      <c r="G165" s="61">
        <v>0</v>
      </c>
      <c r="H165" s="61">
        <v>0</v>
      </c>
      <c r="I165" s="63">
        <f t="shared" si="210"/>
        <v>4500</v>
      </c>
      <c r="J165" s="64">
        <v>0</v>
      </c>
      <c r="K165" s="64">
        <v>0</v>
      </c>
      <c r="L165" s="63">
        <f t="shared" si="211"/>
        <v>4500</v>
      </c>
    </row>
    <row r="166" spans="1:12" x14ac:dyDescent="0.25">
      <c r="A166" s="59" t="s">
        <v>272</v>
      </c>
      <c r="B166" s="60" t="s">
        <v>273</v>
      </c>
      <c r="C166" s="61" t="s">
        <v>13</v>
      </c>
      <c r="D166" s="62">
        <v>9000</v>
      </c>
      <c r="E166" s="62">
        <v>5</v>
      </c>
      <c r="F166" s="61">
        <v>5.5</v>
      </c>
      <c r="G166" s="61">
        <v>6</v>
      </c>
      <c r="H166" s="61">
        <v>0</v>
      </c>
      <c r="I166" s="63">
        <f t="shared" ref="I166" si="212">SUM(F166-E166)*D166</f>
        <v>4500</v>
      </c>
      <c r="J166" s="64">
        <f>SUM(G166-F166)*D166</f>
        <v>4500</v>
      </c>
      <c r="K166" s="64">
        <v>0</v>
      </c>
      <c r="L166" s="63">
        <f t="shared" ref="L166:L171" si="213">SUM(I166:K166)</f>
        <v>9000</v>
      </c>
    </row>
    <row r="167" spans="1:12" x14ac:dyDescent="0.25">
      <c r="A167" s="59" t="s">
        <v>269</v>
      </c>
      <c r="B167" s="60" t="s">
        <v>270</v>
      </c>
      <c r="C167" s="61" t="s">
        <v>13</v>
      </c>
      <c r="D167" s="62">
        <v>800</v>
      </c>
      <c r="E167" s="62">
        <v>52</v>
      </c>
      <c r="F167" s="61">
        <v>56.5</v>
      </c>
      <c r="G167" s="61">
        <v>0</v>
      </c>
      <c r="H167" s="61">
        <v>0</v>
      </c>
      <c r="I167" s="63">
        <f t="shared" ref="I167:I173" si="214">SUM(F167-E167)*D167</f>
        <v>3600</v>
      </c>
      <c r="J167" s="64">
        <v>0</v>
      </c>
      <c r="K167" s="64">
        <v>0</v>
      </c>
      <c r="L167" s="63">
        <f t="shared" si="213"/>
        <v>3600</v>
      </c>
    </row>
    <row r="168" spans="1:12" x14ac:dyDescent="0.25">
      <c r="A168" s="59" t="s">
        <v>269</v>
      </c>
      <c r="B168" s="60" t="s">
        <v>271</v>
      </c>
      <c r="C168" s="61" t="s">
        <v>13</v>
      </c>
      <c r="D168" s="62">
        <v>9000</v>
      </c>
      <c r="E168" s="62">
        <v>7</v>
      </c>
      <c r="F168" s="61">
        <v>7.4</v>
      </c>
      <c r="G168" s="61">
        <v>0</v>
      </c>
      <c r="H168" s="61">
        <v>0</v>
      </c>
      <c r="I168" s="63">
        <f t="shared" si="214"/>
        <v>3600.0000000000032</v>
      </c>
      <c r="J168" s="64">
        <v>0</v>
      </c>
      <c r="K168" s="64">
        <v>0</v>
      </c>
      <c r="L168" s="63">
        <f t="shared" si="213"/>
        <v>3600.0000000000032</v>
      </c>
    </row>
    <row r="169" spans="1:12" x14ac:dyDescent="0.25">
      <c r="A169" s="59" t="s">
        <v>267</v>
      </c>
      <c r="B169" s="60" t="s">
        <v>268</v>
      </c>
      <c r="C169" s="61" t="s">
        <v>13</v>
      </c>
      <c r="D169" s="62">
        <v>4000</v>
      </c>
      <c r="E169" s="62">
        <v>14.5</v>
      </c>
      <c r="F169" s="61">
        <v>15.5</v>
      </c>
      <c r="G169" s="61">
        <v>0</v>
      </c>
      <c r="H169" s="61">
        <v>0</v>
      </c>
      <c r="I169" s="63">
        <f t="shared" si="214"/>
        <v>4000</v>
      </c>
      <c r="J169" s="64">
        <v>0</v>
      </c>
      <c r="K169" s="64">
        <v>0</v>
      </c>
      <c r="L169" s="63">
        <f t="shared" si="213"/>
        <v>4000</v>
      </c>
    </row>
    <row r="170" spans="1:12" x14ac:dyDescent="0.25">
      <c r="A170" s="59" t="s">
        <v>265</v>
      </c>
      <c r="B170" s="60" t="s">
        <v>266</v>
      </c>
      <c r="C170" s="61" t="s">
        <v>13</v>
      </c>
      <c r="D170" s="62">
        <v>500</v>
      </c>
      <c r="E170" s="62">
        <v>103</v>
      </c>
      <c r="F170" s="61">
        <v>113</v>
      </c>
      <c r="G170" s="61">
        <v>123</v>
      </c>
      <c r="H170" s="61">
        <v>0</v>
      </c>
      <c r="I170" s="63">
        <f t="shared" si="214"/>
        <v>5000</v>
      </c>
      <c r="J170" s="64">
        <f>SUM(G170-F170)*D170</f>
        <v>5000</v>
      </c>
      <c r="K170" s="64">
        <v>0</v>
      </c>
      <c r="L170" s="63">
        <f t="shared" si="213"/>
        <v>10000</v>
      </c>
    </row>
    <row r="171" spans="1:12" x14ac:dyDescent="0.25">
      <c r="A171" s="59" t="s">
        <v>262</v>
      </c>
      <c r="B171" s="60" t="s">
        <v>263</v>
      </c>
      <c r="C171" s="61" t="s">
        <v>13</v>
      </c>
      <c r="D171" s="62">
        <v>18000</v>
      </c>
      <c r="E171" s="62">
        <v>3.75</v>
      </c>
      <c r="F171" s="61">
        <v>4.0999999999999996</v>
      </c>
      <c r="G171" s="61">
        <v>4.5</v>
      </c>
      <c r="H171" s="61">
        <v>0</v>
      </c>
      <c r="I171" s="63">
        <f t="shared" si="214"/>
        <v>6299.9999999999936</v>
      </c>
      <c r="J171" s="64">
        <f>SUM(G171-F171)*D171</f>
        <v>7200.0000000000064</v>
      </c>
      <c r="K171" s="64">
        <v>0</v>
      </c>
      <c r="L171" s="63">
        <f t="shared" si="213"/>
        <v>13500</v>
      </c>
    </row>
    <row r="172" spans="1:12" x14ac:dyDescent="0.25">
      <c r="A172" s="59" t="s">
        <v>262</v>
      </c>
      <c r="B172" s="60" t="s">
        <v>264</v>
      </c>
      <c r="C172" s="61" t="s">
        <v>13</v>
      </c>
      <c r="D172" s="62">
        <v>3000</v>
      </c>
      <c r="E172" s="62">
        <v>16.5</v>
      </c>
      <c r="F172" s="61">
        <v>18</v>
      </c>
      <c r="G172" s="61">
        <v>20</v>
      </c>
      <c r="H172" s="61">
        <v>0</v>
      </c>
      <c r="I172" s="63">
        <f t="shared" si="214"/>
        <v>4500</v>
      </c>
      <c r="J172" s="64">
        <f>SUM(G172-F172)*D172</f>
        <v>6000</v>
      </c>
      <c r="K172" s="64">
        <v>0</v>
      </c>
      <c r="L172" s="63">
        <f t="shared" ref="L172" si="215">SUM(I172:K172)</f>
        <v>10500</v>
      </c>
    </row>
    <row r="173" spans="1:12" x14ac:dyDescent="0.25">
      <c r="A173" s="59" t="s">
        <v>260</v>
      </c>
      <c r="B173" s="60" t="s">
        <v>261</v>
      </c>
      <c r="C173" s="61" t="s">
        <v>13</v>
      </c>
      <c r="D173" s="62">
        <v>2000</v>
      </c>
      <c r="E173" s="62">
        <v>24</v>
      </c>
      <c r="F173" s="61">
        <v>24</v>
      </c>
      <c r="G173" s="61">
        <v>0</v>
      </c>
      <c r="H173" s="61">
        <v>0</v>
      </c>
      <c r="I173" s="63">
        <f t="shared" si="214"/>
        <v>0</v>
      </c>
      <c r="J173" s="64">
        <v>0</v>
      </c>
      <c r="K173" s="64">
        <v>0</v>
      </c>
      <c r="L173" s="63">
        <f>SUM(I173:K173)</f>
        <v>0</v>
      </c>
    </row>
    <row r="174" spans="1:12" x14ac:dyDescent="0.25">
      <c r="A174" s="66"/>
      <c r="B174" s="66"/>
      <c r="C174" s="66"/>
      <c r="D174" s="66"/>
      <c r="E174" s="66"/>
      <c r="F174" s="66"/>
      <c r="G174" s="66"/>
      <c r="H174" s="67" t="s">
        <v>256</v>
      </c>
      <c r="I174" s="81">
        <f>SUM(I148:I173)</f>
        <v>87850</v>
      </c>
      <c r="J174" s="82"/>
      <c r="K174" s="82"/>
      <c r="L174" s="81">
        <f>SUM(L148:L173)</f>
        <v>139150</v>
      </c>
    </row>
    <row r="175" spans="1:12" x14ac:dyDescent="0.25">
      <c r="A175" s="59"/>
      <c r="B175" s="60"/>
      <c r="C175" s="61"/>
      <c r="D175" s="62"/>
      <c r="E175" s="62"/>
      <c r="F175" s="61"/>
      <c r="G175" s="61"/>
      <c r="H175" s="61"/>
      <c r="I175" s="63"/>
      <c r="J175" s="65"/>
      <c r="K175" s="65"/>
      <c r="L175" s="65"/>
    </row>
    <row r="176" spans="1:12" x14ac:dyDescent="0.25">
      <c r="A176" s="66"/>
      <c r="B176" s="66"/>
      <c r="C176" s="66"/>
      <c r="D176" s="50">
        <v>43497</v>
      </c>
      <c r="E176" s="66"/>
      <c r="F176" s="66"/>
      <c r="G176" s="66"/>
      <c r="H176" s="66"/>
      <c r="I176" s="66"/>
      <c r="J176" s="66"/>
      <c r="K176" s="66"/>
      <c r="L176" s="66"/>
    </row>
    <row r="177" spans="1:12" x14ac:dyDescent="0.25">
      <c r="A177" s="65"/>
      <c r="B177" s="65"/>
      <c r="C177" s="65"/>
      <c r="D177" s="65"/>
      <c r="E177" s="65"/>
      <c r="F177" s="65"/>
      <c r="G177" s="65"/>
      <c r="H177" s="65"/>
      <c r="I177" s="65"/>
      <c r="J177" s="69" t="s">
        <v>318</v>
      </c>
      <c r="K177" s="86"/>
      <c r="L177" s="87">
        <v>0.8</v>
      </c>
    </row>
    <row r="178" spans="1:12" x14ac:dyDescent="0.25">
      <c r="A178" s="59" t="s">
        <v>257</v>
      </c>
      <c r="B178" s="60" t="s">
        <v>254</v>
      </c>
      <c r="C178" s="61" t="s">
        <v>13</v>
      </c>
      <c r="D178" s="62">
        <v>2000</v>
      </c>
      <c r="E178" s="62">
        <v>29</v>
      </c>
      <c r="F178" s="61">
        <v>31</v>
      </c>
      <c r="G178" s="61">
        <v>0</v>
      </c>
      <c r="H178" s="61">
        <v>0</v>
      </c>
      <c r="I178" s="63">
        <f>SUM(F178-E178)*D178</f>
        <v>4000</v>
      </c>
      <c r="J178" s="64">
        <v>0</v>
      </c>
      <c r="K178" s="64">
        <v>0</v>
      </c>
      <c r="L178" s="63">
        <f>SUM(I178:K178)</f>
        <v>4000</v>
      </c>
    </row>
    <row r="179" spans="1:12" x14ac:dyDescent="0.25">
      <c r="A179" s="59" t="s">
        <v>257</v>
      </c>
      <c r="B179" s="60" t="s">
        <v>255</v>
      </c>
      <c r="C179" s="61" t="s">
        <v>13</v>
      </c>
      <c r="D179" s="62">
        <v>1000</v>
      </c>
      <c r="E179" s="62">
        <v>56</v>
      </c>
      <c r="F179" s="61">
        <v>50</v>
      </c>
      <c r="G179" s="61">
        <v>0</v>
      </c>
      <c r="H179" s="61">
        <v>0</v>
      </c>
      <c r="I179" s="63">
        <f>SUM(F179-E179)*D179</f>
        <v>-6000</v>
      </c>
      <c r="J179" s="64">
        <v>0</v>
      </c>
      <c r="K179" s="64">
        <v>0</v>
      </c>
      <c r="L179" s="63">
        <f>SUM(I179:K179)</f>
        <v>-6000</v>
      </c>
    </row>
    <row r="180" spans="1:12" x14ac:dyDescent="0.25">
      <c r="A180" s="59" t="s">
        <v>258</v>
      </c>
      <c r="B180" s="60" t="s">
        <v>232</v>
      </c>
      <c r="C180" s="61" t="s">
        <v>13</v>
      </c>
      <c r="D180" s="62">
        <v>1500</v>
      </c>
      <c r="E180" s="62">
        <v>23</v>
      </c>
      <c r="F180" s="61">
        <v>18</v>
      </c>
      <c r="G180" s="61">
        <v>32</v>
      </c>
      <c r="H180" s="61">
        <v>0</v>
      </c>
      <c r="I180" s="63">
        <f t="shared" ref="I180:I192" si="216">SUM(F180-E180)*D180</f>
        <v>-7500</v>
      </c>
      <c r="J180" s="64">
        <v>0</v>
      </c>
      <c r="K180" s="64">
        <v>0</v>
      </c>
      <c r="L180" s="63">
        <v>-7500</v>
      </c>
    </row>
    <row r="181" spans="1:12" x14ac:dyDescent="0.25">
      <c r="A181" s="59" t="s">
        <v>259</v>
      </c>
      <c r="B181" s="60" t="s">
        <v>233</v>
      </c>
      <c r="C181" s="61" t="s">
        <v>13</v>
      </c>
      <c r="D181" s="62">
        <v>2000</v>
      </c>
      <c r="E181" s="62">
        <v>28</v>
      </c>
      <c r="F181" s="61">
        <v>30</v>
      </c>
      <c r="G181" s="61">
        <v>32</v>
      </c>
      <c r="H181" s="61">
        <v>0</v>
      </c>
      <c r="I181" s="63">
        <f t="shared" si="216"/>
        <v>4000</v>
      </c>
      <c r="J181" s="64">
        <f>SUM(G181-F181)*D181</f>
        <v>4000</v>
      </c>
      <c r="K181" s="64">
        <v>0</v>
      </c>
      <c r="L181" s="63">
        <v>8000</v>
      </c>
    </row>
    <row r="182" spans="1:12" x14ac:dyDescent="0.25">
      <c r="A182" s="59" t="s">
        <v>259</v>
      </c>
      <c r="B182" s="60" t="s">
        <v>234</v>
      </c>
      <c r="C182" s="61" t="s">
        <v>13</v>
      </c>
      <c r="D182" s="62">
        <v>2400</v>
      </c>
      <c r="E182" s="62">
        <v>13</v>
      </c>
      <c r="F182" s="61">
        <v>15</v>
      </c>
      <c r="G182" s="61">
        <v>16.5</v>
      </c>
      <c r="H182" s="61">
        <v>0</v>
      </c>
      <c r="I182" s="63">
        <f t="shared" si="216"/>
        <v>4800</v>
      </c>
      <c r="J182" s="64">
        <f>SUM(G182-F182)*D182</f>
        <v>3600</v>
      </c>
      <c r="K182" s="64">
        <v>0</v>
      </c>
      <c r="L182" s="63">
        <v>8400</v>
      </c>
    </row>
    <row r="183" spans="1:12" s="49" customFormat="1" x14ac:dyDescent="0.25">
      <c r="A183" s="59" t="s">
        <v>235</v>
      </c>
      <c r="B183" s="60" t="s">
        <v>236</v>
      </c>
      <c r="C183" s="61" t="s">
        <v>13</v>
      </c>
      <c r="D183" s="62">
        <v>2400</v>
      </c>
      <c r="E183" s="62">
        <v>20</v>
      </c>
      <c r="F183" s="61">
        <v>22</v>
      </c>
      <c r="G183" s="61">
        <v>24</v>
      </c>
      <c r="H183" s="61">
        <v>26</v>
      </c>
      <c r="I183" s="63">
        <f t="shared" si="216"/>
        <v>4800</v>
      </c>
      <c r="J183" s="64">
        <f>SUM(G183-F183)*D183</f>
        <v>4800</v>
      </c>
      <c r="K183" s="64">
        <v>4800</v>
      </c>
      <c r="L183" s="63">
        <v>14400</v>
      </c>
    </row>
    <row r="184" spans="1:12" x14ac:dyDescent="0.25">
      <c r="A184" s="59" t="s">
        <v>235</v>
      </c>
      <c r="B184" s="60" t="s">
        <v>237</v>
      </c>
      <c r="C184" s="61" t="s">
        <v>13</v>
      </c>
      <c r="D184" s="62">
        <v>4800</v>
      </c>
      <c r="E184" s="62">
        <v>6</v>
      </c>
      <c r="F184" s="61">
        <v>7</v>
      </c>
      <c r="G184" s="61">
        <v>0</v>
      </c>
      <c r="H184" s="61">
        <v>0</v>
      </c>
      <c r="I184" s="63">
        <f t="shared" si="216"/>
        <v>4800</v>
      </c>
      <c r="J184" s="64">
        <v>0</v>
      </c>
      <c r="K184" s="64">
        <v>0</v>
      </c>
      <c r="L184" s="63">
        <v>4800</v>
      </c>
    </row>
    <row r="185" spans="1:12" x14ac:dyDescent="0.25">
      <c r="A185" s="59" t="s">
        <v>238</v>
      </c>
      <c r="B185" s="60" t="s">
        <v>239</v>
      </c>
      <c r="C185" s="61" t="s">
        <v>13</v>
      </c>
      <c r="D185" s="62">
        <v>5200</v>
      </c>
      <c r="E185" s="62">
        <v>10</v>
      </c>
      <c r="F185" s="61">
        <v>11</v>
      </c>
      <c r="G185" s="61">
        <v>0</v>
      </c>
      <c r="H185" s="61">
        <v>0</v>
      </c>
      <c r="I185" s="63">
        <f t="shared" si="216"/>
        <v>5200</v>
      </c>
      <c r="J185" s="64">
        <v>0</v>
      </c>
      <c r="K185" s="64">
        <v>0</v>
      </c>
      <c r="L185" s="63">
        <v>5200</v>
      </c>
    </row>
    <row r="186" spans="1:12" x14ac:dyDescent="0.25">
      <c r="A186" s="59" t="s">
        <v>238</v>
      </c>
      <c r="B186" s="60" t="s">
        <v>240</v>
      </c>
      <c r="C186" s="61" t="s">
        <v>13</v>
      </c>
      <c r="D186" s="62">
        <v>8000</v>
      </c>
      <c r="E186" s="62">
        <v>4.5</v>
      </c>
      <c r="F186" s="61">
        <v>5</v>
      </c>
      <c r="G186" s="61">
        <v>0</v>
      </c>
      <c r="H186" s="61">
        <v>0</v>
      </c>
      <c r="I186" s="63">
        <f t="shared" si="216"/>
        <v>4000</v>
      </c>
      <c r="J186" s="64">
        <v>0</v>
      </c>
      <c r="K186" s="64">
        <v>0</v>
      </c>
      <c r="L186" s="63">
        <v>4000</v>
      </c>
    </row>
    <row r="187" spans="1:12" x14ac:dyDescent="0.25">
      <c r="A187" s="59" t="s">
        <v>241</v>
      </c>
      <c r="B187" s="60" t="s">
        <v>242</v>
      </c>
      <c r="C187" s="61" t="s">
        <v>13</v>
      </c>
      <c r="D187" s="62">
        <v>8000</v>
      </c>
      <c r="E187" s="62">
        <v>5.6</v>
      </c>
      <c r="F187" s="61">
        <v>6.1</v>
      </c>
      <c r="G187" s="61">
        <v>0</v>
      </c>
      <c r="H187" s="61">
        <v>0</v>
      </c>
      <c r="I187" s="63">
        <f t="shared" si="216"/>
        <v>4000</v>
      </c>
      <c r="J187" s="64">
        <v>0</v>
      </c>
      <c r="K187" s="64">
        <v>0</v>
      </c>
      <c r="L187" s="63">
        <v>4000</v>
      </c>
    </row>
    <row r="188" spans="1:12" x14ac:dyDescent="0.25">
      <c r="A188" s="59" t="s">
        <v>241</v>
      </c>
      <c r="B188" s="60" t="s">
        <v>243</v>
      </c>
      <c r="C188" s="61" t="s">
        <v>13</v>
      </c>
      <c r="D188" s="62">
        <v>3000</v>
      </c>
      <c r="E188" s="62">
        <v>12.5</v>
      </c>
      <c r="F188" s="61">
        <v>14</v>
      </c>
      <c r="G188" s="61">
        <v>16</v>
      </c>
      <c r="H188" s="61">
        <v>0</v>
      </c>
      <c r="I188" s="63">
        <f t="shared" si="216"/>
        <v>4500</v>
      </c>
      <c r="J188" s="64">
        <f>SUM(G188-F188)*D188</f>
        <v>6000</v>
      </c>
      <c r="K188" s="64">
        <v>0</v>
      </c>
      <c r="L188" s="63">
        <v>10500</v>
      </c>
    </row>
    <row r="189" spans="1:12" x14ac:dyDescent="0.25">
      <c r="A189" s="59" t="s">
        <v>244</v>
      </c>
      <c r="B189" s="60" t="s">
        <v>245</v>
      </c>
      <c r="C189" s="61" t="s">
        <v>13</v>
      </c>
      <c r="D189" s="62">
        <v>6000</v>
      </c>
      <c r="E189" s="62">
        <v>10</v>
      </c>
      <c r="F189" s="61">
        <v>11</v>
      </c>
      <c r="G189" s="61">
        <v>12</v>
      </c>
      <c r="H189" s="61">
        <v>0</v>
      </c>
      <c r="I189" s="63">
        <f t="shared" si="216"/>
        <v>6000</v>
      </c>
      <c r="J189" s="64">
        <f>SUM(G189-F189)*D189</f>
        <v>6000</v>
      </c>
      <c r="K189" s="64">
        <v>0</v>
      </c>
      <c r="L189" s="63">
        <v>12000</v>
      </c>
    </row>
    <row r="190" spans="1:12" x14ac:dyDescent="0.25">
      <c r="A190" s="59" t="s">
        <v>246</v>
      </c>
      <c r="B190" s="60" t="s">
        <v>247</v>
      </c>
      <c r="C190" s="61" t="s">
        <v>13</v>
      </c>
      <c r="D190" s="62">
        <v>12000</v>
      </c>
      <c r="E190" s="62">
        <v>5</v>
      </c>
      <c r="F190" s="61">
        <v>5.4</v>
      </c>
      <c r="G190" s="61">
        <v>6</v>
      </c>
      <c r="H190" s="61">
        <v>0</v>
      </c>
      <c r="I190" s="63">
        <f t="shared" si="216"/>
        <v>4800.0000000000045</v>
      </c>
      <c r="J190" s="64">
        <f>SUM(G190-F190)*D190</f>
        <v>7199.9999999999955</v>
      </c>
      <c r="K190" s="64">
        <v>0</v>
      </c>
      <c r="L190" s="63">
        <v>12000</v>
      </c>
    </row>
    <row r="191" spans="1:12" x14ac:dyDescent="0.25">
      <c r="A191" s="59" t="s">
        <v>246</v>
      </c>
      <c r="B191" s="60" t="s">
        <v>248</v>
      </c>
      <c r="C191" s="61" t="s">
        <v>13</v>
      </c>
      <c r="D191" s="62">
        <v>12000</v>
      </c>
      <c r="E191" s="62">
        <v>4</v>
      </c>
      <c r="F191" s="61">
        <v>4.5</v>
      </c>
      <c r="G191" s="61">
        <v>0</v>
      </c>
      <c r="H191" s="61">
        <v>0</v>
      </c>
      <c r="I191" s="63">
        <f t="shared" si="216"/>
        <v>6000</v>
      </c>
      <c r="J191" s="64">
        <v>0</v>
      </c>
      <c r="K191" s="64">
        <v>0</v>
      </c>
      <c r="L191" s="63">
        <v>6000</v>
      </c>
    </row>
    <row r="192" spans="1:12" x14ac:dyDescent="0.25">
      <c r="A192" s="59" t="s">
        <v>249</v>
      </c>
      <c r="B192" s="60" t="s">
        <v>250</v>
      </c>
      <c r="C192" s="61" t="s">
        <v>13</v>
      </c>
      <c r="D192" s="62">
        <v>2000</v>
      </c>
      <c r="E192" s="62">
        <v>16.5</v>
      </c>
      <c r="F192" s="61">
        <v>13</v>
      </c>
      <c r="G192" s="61">
        <v>0</v>
      </c>
      <c r="H192" s="61">
        <v>0</v>
      </c>
      <c r="I192" s="63">
        <f t="shared" si="216"/>
        <v>-7000</v>
      </c>
      <c r="J192" s="64">
        <v>0</v>
      </c>
      <c r="K192" s="64">
        <v>0</v>
      </c>
      <c r="L192" s="63">
        <v>-7000</v>
      </c>
    </row>
    <row r="193" spans="1:12" x14ac:dyDescent="0.25">
      <c r="A193" s="70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</row>
    <row r="194" spans="1:12" x14ac:dyDescent="0.25">
      <c r="A194" s="66"/>
      <c r="B194" s="66"/>
      <c r="C194" s="66"/>
      <c r="D194" s="66"/>
      <c r="E194" s="66"/>
      <c r="F194" s="66"/>
      <c r="G194" s="66"/>
      <c r="H194" s="67" t="s">
        <v>256</v>
      </c>
      <c r="I194" s="81">
        <f>SUM(I178:I192)</f>
        <v>36400.000000000007</v>
      </c>
      <c r="J194" s="82"/>
      <c r="K194" s="82"/>
      <c r="L194" s="81">
        <f>SUM(L178:L192)</f>
        <v>72800</v>
      </c>
    </row>
    <row r="195" spans="1:12" x14ac:dyDescent="0.25">
      <c r="A195" s="71"/>
      <c r="B195" s="71"/>
      <c r="C195" s="71"/>
      <c r="D195" s="71"/>
      <c r="E195" s="71"/>
      <c r="F195" s="71"/>
      <c r="G195" s="71"/>
      <c r="H195" s="72"/>
      <c r="I195" s="88"/>
      <c r="J195" s="89"/>
      <c r="K195" s="89"/>
      <c r="L195" s="88"/>
    </row>
    <row r="196" spans="1:12" x14ac:dyDescent="0.25">
      <c r="A196" s="66"/>
      <c r="B196" s="66"/>
      <c r="C196" s="66"/>
      <c r="D196" s="50">
        <v>43466</v>
      </c>
      <c r="E196" s="66"/>
      <c r="F196" s="66"/>
      <c r="G196" s="66"/>
      <c r="H196" s="66"/>
      <c r="I196" s="66"/>
      <c r="J196" s="66"/>
      <c r="K196" s="66"/>
      <c r="L196" s="66"/>
    </row>
    <row r="197" spans="1:12" ht="28.5" x14ac:dyDescent="0.25">
      <c r="A197" s="90" t="s">
        <v>1</v>
      </c>
      <c r="B197" s="91" t="s">
        <v>2</v>
      </c>
      <c r="C197" s="91" t="s">
        <v>3</v>
      </c>
      <c r="D197" s="91" t="s">
        <v>4</v>
      </c>
      <c r="E197" s="91" t="s">
        <v>5</v>
      </c>
      <c r="F197" s="91" t="s">
        <v>10</v>
      </c>
      <c r="G197" s="91" t="s">
        <v>11</v>
      </c>
      <c r="H197" s="93" t="s">
        <v>6</v>
      </c>
      <c r="I197" s="93"/>
      <c r="J197" s="92" t="s">
        <v>7</v>
      </c>
      <c r="K197" s="91" t="s">
        <v>12</v>
      </c>
      <c r="L197" s="73"/>
    </row>
    <row r="198" spans="1:12" x14ac:dyDescent="0.25">
      <c r="A198" s="74"/>
      <c r="B198" s="68"/>
      <c r="C198" s="75"/>
      <c r="D198" s="68"/>
      <c r="E198" s="61"/>
      <c r="F198" s="61"/>
      <c r="G198" s="76"/>
      <c r="H198" s="77"/>
      <c r="I198" s="78"/>
      <c r="J198" s="78"/>
      <c r="K198" s="79"/>
      <c r="L198" s="65"/>
    </row>
    <row r="199" spans="1:12" x14ac:dyDescent="0.25">
      <c r="A199" s="74">
        <v>43487</v>
      </c>
      <c r="B199" s="68" t="s">
        <v>217</v>
      </c>
      <c r="C199" s="75">
        <v>1800</v>
      </c>
      <c r="D199" s="68" t="s">
        <v>13</v>
      </c>
      <c r="E199" s="61">
        <v>25.5</v>
      </c>
      <c r="F199" s="61">
        <v>22.5</v>
      </c>
      <c r="G199" s="76"/>
      <c r="H199" s="77">
        <f t="shared" ref="H199:H214" si="217">(IF(D199="SHORT",E199-F199,IF(D199="LONG",F199-E199)))*C199</f>
        <v>-5400</v>
      </c>
      <c r="I199" s="78"/>
      <c r="J199" s="78">
        <f t="shared" ref="J199:J214" si="218">(I199+H199)/C199</f>
        <v>-3</v>
      </c>
      <c r="K199" s="79">
        <f t="shared" ref="K199:K214" si="219">J199*C199</f>
        <v>-5400</v>
      </c>
      <c r="L199" s="65"/>
    </row>
    <row r="200" spans="1:12" x14ac:dyDescent="0.25">
      <c r="A200" s="74">
        <v>43486</v>
      </c>
      <c r="B200" s="68" t="s">
        <v>216</v>
      </c>
      <c r="C200" s="75">
        <v>21000</v>
      </c>
      <c r="D200" s="68" t="s">
        <v>13</v>
      </c>
      <c r="E200" s="61">
        <v>0.4</v>
      </c>
      <c r="F200" s="61">
        <v>0.25</v>
      </c>
      <c r="G200" s="76"/>
      <c r="H200" s="77">
        <f t="shared" si="217"/>
        <v>-3150.0000000000005</v>
      </c>
      <c r="I200" s="78"/>
      <c r="J200" s="78">
        <f t="shared" si="218"/>
        <v>-0.15000000000000002</v>
      </c>
      <c r="K200" s="79">
        <f t="shared" si="219"/>
        <v>-3150.0000000000005</v>
      </c>
      <c r="L200" s="65"/>
    </row>
    <row r="201" spans="1:12" x14ac:dyDescent="0.25">
      <c r="A201" s="74">
        <v>43486</v>
      </c>
      <c r="B201" s="68" t="s">
        <v>215</v>
      </c>
      <c r="C201" s="75">
        <v>9000</v>
      </c>
      <c r="D201" s="68" t="s">
        <v>13</v>
      </c>
      <c r="E201" s="61">
        <v>1.2</v>
      </c>
      <c r="F201" s="61">
        <v>1.05</v>
      </c>
      <c r="G201" s="76"/>
      <c r="H201" s="77">
        <f t="shared" si="217"/>
        <v>-1349.9999999999991</v>
      </c>
      <c r="I201" s="78"/>
      <c r="J201" s="78">
        <f t="shared" si="218"/>
        <v>-0.14999999999999991</v>
      </c>
      <c r="K201" s="79">
        <f t="shared" si="219"/>
        <v>-1349.9999999999991</v>
      </c>
      <c r="L201" s="65"/>
    </row>
    <row r="202" spans="1:12" x14ac:dyDescent="0.25">
      <c r="A202" s="74">
        <v>43483</v>
      </c>
      <c r="B202" s="68" t="s">
        <v>214</v>
      </c>
      <c r="C202" s="75">
        <v>4500</v>
      </c>
      <c r="D202" s="68" t="s">
        <v>13</v>
      </c>
      <c r="E202" s="61">
        <v>3.25</v>
      </c>
      <c r="F202" s="61">
        <v>4.45</v>
      </c>
      <c r="G202" s="76"/>
      <c r="H202" s="77">
        <f t="shared" si="217"/>
        <v>5400.0000000000009</v>
      </c>
      <c r="I202" s="78"/>
      <c r="J202" s="78">
        <f t="shared" si="218"/>
        <v>1.2000000000000002</v>
      </c>
      <c r="K202" s="79">
        <f t="shared" si="219"/>
        <v>5400.0000000000009</v>
      </c>
      <c r="L202" s="65"/>
    </row>
    <row r="203" spans="1:12" x14ac:dyDescent="0.25">
      <c r="A203" s="74">
        <v>43482</v>
      </c>
      <c r="B203" s="68" t="s">
        <v>212</v>
      </c>
      <c r="C203" s="75">
        <v>24000</v>
      </c>
      <c r="D203" s="68" t="s">
        <v>13</v>
      </c>
      <c r="E203" s="61">
        <v>1.5</v>
      </c>
      <c r="F203" s="61">
        <v>1.2</v>
      </c>
      <c r="G203" s="76"/>
      <c r="H203" s="77">
        <f t="shared" si="217"/>
        <v>-7200.0000000000009</v>
      </c>
      <c r="I203" s="78"/>
      <c r="J203" s="78">
        <f t="shared" si="218"/>
        <v>-0.30000000000000004</v>
      </c>
      <c r="K203" s="79">
        <f t="shared" si="219"/>
        <v>-7200.0000000000009</v>
      </c>
      <c r="L203" s="65"/>
    </row>
    <row r="204" spans="1:12" x14ac:dyDescent="0.25">
      <c r="A204" s="74">
        <v>43482</v>
      </c>
      <c r="B204" s="68" t="s">
        <v>211</v>
      </c>
      <c r="C204" s="75">
        <v>4800</v>
      </c>
      <c r="D204" s="68" t="s">
        <v>13</v>
      </c>
      <c r="E204" s="61">
        <v>4.7</v>
      </c>
      <c r="F204" s="61">
        <v>6.2</v>
      </c>
      <c r="G204" s="76"/>
      <c r="H204" s="77">
        <f t="shared" si="217"/>
        <v>7200</v>
      </c>
      <c r="I204" s="78"/>
      <c r="J204" s="78">
        <f t="shared" si="218"/>
        <v>1.5</v>
      </c>
      <c r="K204" s="79">
        <f t="shared" si="219"/>
        <v>7200</v>
      </c>
      <c r="L204" s="65"/>
    </row>
    <row r="205" spans="1:12" x14ac:dyDescent="0.25">
      <c r="A205" s="74">
        <v>43481</v>
      </c>
      <c r="B205" s="68" t="s">
        <v>213</v>
      </c>
      <c r="C205" s="75">
        <v>3000</v>
      </c>
      <c r="D205" s="68" t="s">
        <v>13</v>
      </c>
      <c r="E205" s="61">
        <v>7.8</v>
      </c>
      <c r="F205" s="61">
        <v>6.2</v>
      </c>
      <c r="G205" s="76"/>
      <c r="H205" s="77">
        <f t="shared" si="217"/>
        <v>-4799.9999999999991</v>
      </c>
      <c r="I205" s="78"/>
      <c r="J205" s="78">
        <f t="shared" si="218"/>
        <v>-1.5999999999999996</v>
      </c>
      <c r="K205" s="79">
        <f t="shared" si="219"/>
        <v>-4799.9999999999991</v>
      </c>
      <c r="L205" s="65"/>
    </row>
    <row r="206" spans="1:12" x14ac:dyDescent="0.25">
      <c r="A206" s="74">
        <v>43480</v>
      </c>
      <c r="B206" s="68" t="s">
        <v>210</v>
      </c>
      <c r="C206" s="75">
        <v>8250</v>
      </c>
      <c r="D206" s="68" t="s">
        <v>13</v>
      </c>
      <c r="E206" s="61">
        <v>7</v>
      </c>
      <c r="F206" s="61">
        <v>6.35</v>
      </c>
      <c r="G206" s="76"/>
      <c r="H206" s="77">
        <f t="shared" si="217"/>
        <v>-5362.5000000000027</v>
      </c>
      <c r="I206" s="78"/>
      <c r="J206" s="78">
        <f t="shared" si="218"/>
        <v>-0.65000000000000036</v>
      </c>
      <c r="K206" s="79">
        <f t="shared" si="219"/>
        <v>-5362.5000000000027</v>
      </c>
      <c r="L206" s="65"/>
    </row>
    <row r="207" spans="1:12" x14ac:dyDescent="0.25">
      <c r="A207" s="74">
        <v>43480</v>
      </c>
      <c r="B207" s="68" t="s">
        <v>209</v>
      </c>
      <c r="C207" s="75">
        <v>3183</v>
      </c>
      <c r="D207" s="68" t="s">
        <v>13</v>
      </c>
      <c r="E207" s="61">
        <v>9.85</v>
      </c>
      <c r="F207" s="61">
        <v>11.85</v>
      </c>
      <c r="G207" s="76"/>
      <c r="H207" s="77">
        <f t="shared" si="217"/>
        <v>6366</v>
      </c>
      <c r="I207" s="78"/>
      <c r="J207" s="78">
        <f t="shared" si="218"/>
        <v>2</v>
      </c>
      <c r="K207" s="79">
        <f t="shared" si="219"/>
        <v>6366</v>
      </c>
      <c r="L207" s="65"/>
    </row>
    <row r="208" spans="1:12" x14ac:dyDescent="0.25">
      <c r="A208" s="74">
        <v>43479</v>
      </c>
      <c r="B208" s="68" t="s">
        <v>207</v>
      </c>
      <c r="C208" s="75">
        <v>2100</v>
      </c>
      <c r="D208" s="68" t="s">
        <v>13</v>
      </c>
      <c r="E208" s="61">
        <v>15.6</v>
      </c>
      <c r="F208" s="61">
        <v>18.05</v>
      </c>
      <c r="G208" s="76"/>
      <c r="H208" s="77">
        <f t="shared" si="217"/>
        <v>5145.0000000000018</v>
      </c>
      <c r="I208" s="78"/>
      <c r="J208" s="78">
        <f t="shared" si="218"/>
        <v>2.4500000000000011</v>
      </c>
      <c r="K208" s="79">
        <f t="shared" si="219"/>
        <v>5145.0000000000018</v>
      </c>
      <c r="L208" s="65"/>
    </row>
    <row r="209" spans="1:12" x14ac:dyDescent="0.25">
      <c r="A209" s="74">
        <v>43476</v>
      </c>
      <c r="B209" s="68" t="s">
        <v>208</v>
      </c>
      <c r="C209" s="75">
        <v>3000</v>
      </c>
      <c r="D209" s="68" t="s">
        <v>13</v>
      </c>
      <c r="E209" s="61">
        <v>8.8000000000000007</v>
      </c>
      <c r="F209" s="61">
        <v>10.6</v>
      </c>
      <c r="G209" s="76"/>
      <c r="H209" s="77">
        <f t="shared" si="217"/>
        <v>5399.9999999999964</v>
      </c>
      <c r="I209" s="78"/>
      <c r="J209" s="78">
        <f t="shared" si="218"/>
        <v>1.7999999999999987</v>
      </c>
      <c r="K209" s="79">
        <f t="shared" si="219"/>
        <v>5399.9999999999964</v>
      </c>
      <c r="L209" s="65"/>
    </row>
    <row r="210" spans="1:12" x14ac:dyDescent="0.25">
      <c r="A210" s="74">
        <v>43475</v>
      </c>
      <c r="B210" s="68" t="s">
        <v>205</v>
      </c>
      <c r="C210" s="75">
        <v>1800</v>
      </c>
      <c r="D210" s="68" t="s">
        <v>13</v>
      </c>
      <c r="E210" s="61">
        <v>22.4</v>
      </c>
      <c r="F210" s="61">
        <v>24.1</v>
      </c>
      <c r="G210" s="76"/>
      <c r="H210" s="77">
        <f t="shared" si="217"/>
        <v>3060.000000000005</v>
      </c>
      <c r="I210" s="78"/>
      <c r="J210" s="78">
        <f t="shared" si="218"/>
        <v>1.7000000000000028</v>
      </c>
      <c r="K210" s="79">
        <f t="shared" si="219"/>
        <v>3060.000000000005</v>
      </c>
      <c r="L210" s="65"/>
    </row>
    <row r="211" spans="1:12" x14ac:dyDescent="0.25">
      <c r="A211" s="74">
        <v>43474</v>
      </c>
      <c r="B211" s="68" t="s">
        <v>206</v>
      </c>
      <c r="C211" s="75">
        <v>7800</v>
      </c>
      <c r="D211" s="68" t="s">
        <v>13</v>
      </c>
      <c r="E211" s="61">
        <v>4.8499999999999996</v>
      </c>
      <c r="F211" s="61">
        <v>5.85</v>
      </c>
      <c r="G211" s="76"/>
      <c r="H211" s="77">
        <f t="shared" si="217"/>
        <v>7800</v>
      </c>
      <c r="I211" s="78"/>
      <c r="J211" s="78">
        <f t="shared" si="218"/>
        <v>1</v>
      </c>
      <c r="K211" s="79">
        <f t="shared" si="219"/>
        <v>7800</v>
      </c>
      <c r="L211" s="65"/>
    </row>
    <row r="212" spans="1:12" x14ac:dyDescent="0.25">
      <c r="A212" s="74">
        <v>43468</v>
      </c>
      <c r="B212" s="68" t="s">
        <v>204</v>
      </c>
      <c r="C212" s="75">
        <v>22500</v>
      </c>
      <c r="D212" s="68" t="s">
        <v>13</v>
      </c>
      <c r="E212" s="61">
        <v>1.6</v>
      </c>
      <c r="F212" s="61">
        <v>2.0499999999999998</v>
      </c>
      <c r="G212" s="76"/>
      <c r="H212" s="77">
        <f t="shared" si="217"/>
        <v>10124.999999999995</v>
      </c>
      <c r="I212" s="78"/>
      <c r="J212" s="78">
        <f t="shared" si="218"/>
        <v>0.44999999999999973</v>
      </c>
      <c r="K212" s="79">
        <f t="shared" si="219"/>
        <v>10124.999999999995</v>
      </c>
      <c r="L212" s="65"/>
    </row>
    <row r="213" spans="1:12" x14ac:dyDescent="0.25">
      <c r="A213" s="74">
        <v>43467</v>
      </c>
      <c r="B213" s="68" t="s">
        <v>203</v>
      </c>
      <c r="C213" s="75">
        <v>1800</v>
      </c>
      <c r="D213" s="68" t="s">
        <v>13</v>
      </c>
      <c r="E213" s="61">
        <v>26</v>
      </c>
      <c r="F213" s="61">
        <v>23</v>
      </c>
      <c r="G213" s="76"/>
      <c r="H213" s="77">
        <f t="shared" si="217"/>
        <v>-5400</v>
      </c>
      <c r="I213" s="78"/>
      <c r="J213" s="78">
        <f t="shared" si="218"/>
        <v>-3</v>
      </c>
      <c r="K213" s="79">
        <f t="shared" si="219"/>
        <v>-5400</v>
      </c>
      <c r="L213" s="65"/>
    </row>
    <row r="214" spans="1:12" x14ac:dyDescent="0.25">
      <c r="A214" s="74">
        <v>43466</v>
      </c>
      <c r="B214" s="68" t="s">
        <v>202</v>
      </c>
      <c r="C214" s="75">
        <v>4800</v>
      </c>
      <c r="D214" s="68" t="s">
        <v>13</v>
      </c>
      <c r="E214" s="61">
        <v>7.7</v>
      </c>
      <c r="F214" s="61">
        <v>10.95</v>
      </c>
      <c r="G214" s="76"/>
      <c r="H214" s="77">
        <f t="shared" si="217"/>
        <v>15599.999999999996</v>
      </c>
      <c r="I214" s="78"/>
      <c r="J214" s="78">
        <f t="shared" si="218"/>
        <v>3.2499999999999991</v>
      </c>
      <c r="K214" s="79">
        <f t="shared" si="219"/>
        <v>15599.999999999996</v>
      </c>
      <c r="L214" s="65"/>
    </row>
    <row r="215" spans="1:12" x14ac:dyDescent="0.25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65"/>
    </row>
    <row r="216" spans="1:12" x14ac:dyDescent="0.25">
      <c r="A216" s="66"/>
      <c r="B216" s="66"/>
      <c r="C216" s="66"/>
      <c r="D216" s="66"/>
      <c r="E216" s="66"/>
      <c r="F216" s="66"/>
      <c r="G216" s="66"/>
      <c r="H216" s="81">
        <f>SUM(H199:H214)</f>
        <v>33433.499999999985</v>
      </c>
      <c r="I216" s="81">
        <f>SUM(I200:I214)</f>
        <v>0</v>
      </c>
      <c r="J216" s="82"/>
      <c r="K216" s="81">
        <f>SUM(K199:K214)</f>
        <v>33433.499999999985</v>
      </c>
      <c r="L216" s="82"/>
    </row>
  </sheetData>
  <mergeCells count="10">
    <mergeCell ref="H197:I197"/>
    <mergeCell ref="A5:L5"/>
    <mergeCell ref="A1:L2"/>
    <mergeCell ref="A3:A4"/>
    <mergeCell ref="B3:B4"/>
    <mergeCell ref="C3:C4"/>
    <mergeCell ref="D3:D4"/>
    <mergeCell ref="E3:E4"/>
    <mergeCell ref="F3:H3"/>
    <mergeCell ref="I3:K3"/>
  </mergeCells>
  <conditionalFormatting sqref="L3:L4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25" zoomScale="90" zoomScaleNormal="90" workbookViewId="0">
      <selection activeCell="A32" sqref="A32"/>
    </sheetView>
  </sheetViews>
  <sheetFormatPr defaultRowHeight="15" x14ac:dyDescent="0.25"/>
  <cols>
    <col min="1" max="1" width="19.140625" customWidth="1"/>
    <col min="2" max="2" width="18.85546875" customWidth="1"/>
    <col min="3" max="3" width="18.140625" customWidth="1"/>
    <col min="4" max="4" width="16.85546875" customWidth="1"/>
    <col min="5" max="5" width="10.5703125" bestFit="1" customWidth="1"/>
    <col min="6" max="6" width="12.5703125" bestFit="1" customWidth="1"/>
  </cols>
  <sheetData>
    <row r="1" spans="1:6" ht="22.5" x14ac:dyDescent="0.25">
      <c r="A1" s="99" t="s">
        <v>116</v>
      </c>
      <c r="B1" s="100"/>
      <c r="C1" s="100"/>
      <c r="D1" s="100"/>
      <c r="E1" s="54"/>
      <c r="F1" s="54"/>
    </row>
    <row r="2" spans="1:6" ht="15.75" x14ac:dyDescent="0.25">
      <c r="A2" s="31" t="s">
        <v>117</v>
      </c>
      <c r="B2" s="31" t="s">
        <v>118</v>
      </c>
      <c r="C2" s="31" t="s">
        <v>119</v>
      </c>
      <c r="D2" s="31" t="s">
        <v>120</v>
      </c>
      <c r="E2" s="55" t="s">
        <v>117</v>
      </c>
      <c r="F2" s="55" t="s">
        <v>318</v>
      </c>
    </row>
    <row r="3" spans="1:6" ht="15.75" x14ac:dyDescent="0.25">
      <c r="A3" s="32" t="s">
        <v>121</v>
      </c>
      <c r="B3" s="33">
        <v>100000</v>
      </c>
      <c r="C3" s="32">
        <v>147454</v>
      </c>
      <c r="D3" s="34">
        <f t="shared" ref="D3:D4" si="0">C3/B3</f>
        <v>1.47454</v>
      </c>
      <c r="E3" s="56" t="s">
        <v>307</v>
      </c>
      <c r="F3" s="57">
        <v>0.8</v>
      </c>
    </row>
    <row r="4" spans="1:6" ht="15.75" x14ac:dyDescent="0.25">
      <c r="A4" s="32" t="s">
        <v>122</v>
      </c>
      <c r="B4" s="33">
        <v>100000</v>
      </c>
      <c r="C4" s="32">
        <v>181784</v>
      </c>
      <c r="D4" s="34">
        <f t="shared" si="0"/>
        <v>1.8178399999999999</v>
      </c>
      <c r="E4" s="56" t="s">
        <v>308</v>
      </c>
      <c r="F4" s="57">
        <v>0.9</v>
      </c>
    </row>
    <row r="5" spans="1:6" ht="15.75" x14ac:dyDescent="0.25">
      <c r="A5" s="32" t="s">
        <v>123</v>
      </c>
      <c r="B5" s="33">
        <v>100000</v>
      </c>
      <c r="C5" s="32">
        <v>85543</v>
      </c>
      <c r="D5" s="34">
        <f t="shared" ref="D5" si="1">C5/B5</f>
        <v>0.85543000000000002</v>
      </c>
      <c r="E5" s="56" t="s">
        <v>364</v>
      </c>
      <c r="F5" s="57">
        <v>0.91300000000000003</v>
      </c>
    </row>
    <row r="6" spans="1:6" ht="15.75" x14ac:dyDescent="0.25">
      <c r="A6" s="32" t="s">
        <v>138</v>
      </c>
      <c r="B6" s="33">
        <v>100000</v>
      </c>
      <c r="C6" s="32">
        <v>133590</v>
      </c>
      <c r="D6" s="34">
        <f t="shared" ref="D6:D8" si="2">C6/B6</f>
        <v>1.3359000000000001</v>
      </c>
      <c r="E6" s="56" t="s">
        <v>422</v>
      </c>
      <c r="F6" s="57">
        <v>0.74</v>
      </c>
    </row>
    <row r="7" spans="1:6" ht="15.75" x14ac:dyDescent="0.25">
      <c r="A7" s="32" t="s">
        <v>151</v>
      </c>
      <c r="B7" s="33">
        <v>100000</v>
      </c>
      <c r="C7" s="32">
        <v>140368</v>
      </c>
      <c r="D7" s="34">
        <f t="shared" si="2"/>
        <v>1.40368</v>
      </c>
    </row>
    <row r="8" spans="1:6" ht="15.75" x14ac:dyDescent="0.25">
      <c r="A8" s="32" t="s">
        <v>170</v>
      </c>
      <c r="B8" s="33">
        <v>100000</v>
      </c>
      <c r="C8" s="32">
        <v>75780</v>
      </c>
      <c r="D8" s="34">
        <f t="shared" si="2"/>
        <v>0.75780000000000003</v>
      </c>
    </row>
    <row r="9" spans="1:6" ht="15.75" x14ac:dyDescent="0.25">
      <c r="A9" s="32" t="s">
        <v>201</v>
      </c>
      <c r="B9" s="33">
        <v>100000</v>
      </c>
      <c r="C9" s="32">
        <v>87377</v>
      </c>
      <c r="D9" s="34">
        <f t="shared" ref="D9:D14" si="3">C9/B9</f>
        <v>0.87377000000000005</v>
      </c>
    </row>
    <row r="10" spans="1:6" ht="15.75" x14ac:dyDescent="0.25">
      <c r="A10" s="51" t="s">
        <v>306</v>
      </c>
      <c r="B10" s="33">
        <v>100000</v>
      </c>
      <c r="C10" s="52">
        <v>33435</v>
      </c>
      <c r="D10" s="53">
        <f t="shared" si="3"/>
        <v>0.33434999999999998</v>
      </c>
    </row>
    <row r="11" spans="1:6" ht="15.75" x14ac:dyDescent="0.25">
      <c r="A11" s="51" t="s">
        <v>307</v>
      </c>
      <c r="B11" s="33">
        <v>100000</v>
      </c>
      <c r="C11" s="52">
        <v>72800</v>
      </c>
      <c r="D11" s="53">
        <f t="shared" si="3"/>
        <v>0.72799999999999998</v>
      </c>
    </row>
    <row r="12" spans="1:6" ht="15.75" x14ac:dyDescent="0.25">
      <c r="A12" s="51" t="s">
        <v>308</v>
      </c>
      <c r="B12" s="33">
        <v>100000</v>
      </c>
      <c r="C12" s="52">
        <v>139150</v>
      </c>
      <c r="D12" s="53">
        <f t="shared" si="3"/>
        <v>1.3915</v>
      </c>
    </row>
    <row r="13" spans="1:6" ht="15.75" x14ac:dyDescent="0.25">
      <c r="A13" s="51" t="s">
        <v>364</v>
      </c>
      <c r="B13" s="58">
        <v>100000</v>
      </c>
      <c r="C13" s="52">
        <v>113802</v>
      </c>
      <c r="D13" s="53">
        <f t="shared" si="3"/>
        <v>1.13802</v>
      </c>
    </row>
    <row r="14" spans="1:6" ht="15.75" x14ac:dyDescent="0.25">
      <c r="A14" s="51" t="s">
        <v>422</v>
      </c>
      <c r="B14" s="58">
        <v>100000</v>
      </c>
      <c r="C14" s="52">
        <v>193325</v>
      </c>
      <c r="D14" s="53">
        <f t="shared" si="3"/>
        <v>1.9332499999999999</v>
      </c>
    </row>
    <row r="31" spans="1:4" ht="22.5" x14ac:dyDescent="0.25">
      <c r="A31" s="99" t="s">
        <v>332</v>
      </c>
      <c r="B31" s="100"/>
      <c r="C31" s="100"/>
      <c r="D31" s="100"/>
    </row>
    <row r="32" spans="1:4" ht="15.75" x14ac:dyDescent="0.25">
      <c r="A32" s="31" t="s">
        <v>117</v>
      </c>
      <c r="B32" s="31" t="s">
        <v>118</v>
      </c>
      <c r="C32" s="31" t="s">
        <v>119</v>
      </c>
      <c r="D32" s="31" t="s">
        <v>120</v>
      </c>
    </row>
    <row r="33" spans="1:4" ht="15.75" x14ac:dyDescent="0.25">
      <c r="A33" s="51" t="s">
        <v>306</v>
      </c>
      <c r="B33" s="33">
        <v>100000</v>
      </c>
      <c r="C33" s="52">
        <v>33435</v>
      </c>
      <c r="D33" s="53">
        <f t="shared" ref="D33:D37" si="4">C33/B33</f>
        <v>0.33434999999999998</v>
      </c>
    </row>
    <row r="34" spans="1:4" ht="15.75" x14ac:dyDescent="0.25">
      <c r="A34" s="51" t="s">
        <v>307</v>
      </c>
      <c r="B34" s="33">
        <v>100000</v>
      </c>
      <c r="C34" s="52">
        <v>36400</v>
      </c>
      <c r="D34" s="53">
        <f t="shared" si="4"/>
        <v>0.36399999999999999</v>
      </c>
    </row>
    <row r="35" spans="1:4" ht="15.75" x14ac:dyDescent="0.25">
      <c r="A35" s="51" t="s">
        <v>308</v>
      </c>
      <c r="B35" s="33">
        <v>100000</v>
      </c>
      <c r="C35" s="52">
        <v>87850</v>
      </c>
      <c r="D35" s="53">
        <f t="shared" si="4"/>
        <v>0.87849999999999995</v>
      </c>
    </row>
    <row r="36" spans="1:4" ht="15.75" x14ac:dyDescent="0.25">
      <c r="A36" s="51" t="s">
        <v>364</v>
      </c>
      <c r="B36" s="33">
        <v>100000</v>
      </c>
      <c r="C36" s="52">
        <v>76402</v>
      </c>
      <c r="D36" s="53">
        <f t="shared" si="4"/>
        <v>0.76402000000000003</v>
      </c>
    </row>
    <row r="37" spans="1:4" ht="15.75" x14ac:dyDescent="0.25">
      <c r="A37" s="51" t="s">
        <v>422</v>
      </c>
      <c r="B37" s="58">
        <v>100000</v>
      </c>
      <c r="C37" s="52">
        <v>155025</v>
      </c>
      <c r="D37" s="53">
        <f t="shared" si="4"/>
        <v>1.5502499999999999</v>
      </c>
    </row>
  </sheetData>
  <mergeCells count="2">
    <mergeCell ref="A1:D1"/>
    <mergeCell ref="A31:D3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"/>
  <sheetViews>
    <sheetView zoomScale="90" zoomScaleNormal="90" workbookViewId="0">
      <selection activeCell="A5" sqref="A5"/>
    </sheetView>
  </sheetViews>
  <sheetFormatPr defaultRowHeight="15" x14ac:dyDescent="0.25"/>
  <cols>
    <col min="1" max="1" width="19.28515625" customWidth="1"/>
    <col min="2" max="2" width="28" customWidth="1"/>
    <col min="3" max="3" width="11" customWidth="1"/>
    <col min="4" max="4" width="9.5703125" customWidth="1"/>
    <col min="5" max="7" width="11.140625" customWidth="1"/>
    <col min="8" max="9" width="14.28515625" customWidth="1"/>
    <col min="10" max="10" width="12.7109375" customWidth="1"/>
    <col min="11" max="11" width="15.5703125" customWidth="1"/>
  </cols>
  <sheetData>
    <row r="1" spans="1:11" ht="51" customHeight="1" x14ac:dyDescent="0.25">
      <c r="A1" s="103" t="s">
        <v>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21" x14ac:dyDescent="0.35">
      <c r="A2" s="104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24.75" customHeight="1" x14ac:dyDescent="0.25">
      <c r="A3" s="106" t="s">
        <v>9</v>
      </c>
      <c r="B3" s="107"/>
      <c r="C3" s="108" t="s">
        <v>124</v>
      </c>
      <c r="D3" s="108"/>
      <c r="E3" s="1"/>
      <c r="F3" s="1"/>
      <c r="G3" s="1"/>
      <c r="H3" s="1"/>
      <c r="I3" s="2"/>
      <c r="J3" s="1"/>
      <c r="K3" s="1"/>
    </row>
    <row r="4" spans="1:11" ht="31.5" x14ac:dyDescent="0.2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10</v>
      </c>
      <c r="G4" s="4" t="s">
        <v>11</v>
      </c>
      <c r="H4" s="101" t="s">
        <v>6</v>
      </c>
      <c r="I4" s="102"/>
      <c r="J4" s="5" t="s">
        <v>7</v>
      </c>
      <c r="K4" s="4" t="s">
        <v>12</v>
      </c>
    </row>
    <row r="5" spans="1:11" s="22" customFormat="1" ht="17.25" customHeight="1" x14ac:dyDescent="0.25">
      <c r="A5" s="17">
        <v>43465</v>
      </c>
      <c r="B5" s="35" t="s">
        <v>200</v>
      </c>
      <c r="C5" s="36">
        <v>3600</v>
      </c>
      <c r="D5" s="35" t="s">
        <v>13</v>
      </c>
      <c r="E5" s="37">
        <v>27.55</v>
      </c>
      <c r="F5" s="37">
        <v>29.3</v>
      </c>
      <c r="G5" s="18"/>
      <c r="H5" s="19">
        <f t="shared" ref="H5" si="0">(IF(D5="SHORT",E5-F5,IF(D5="LONG",F5-E5)))*C5</f>
        <v>6300</v>
      </c>
      <c r="I5" s="20"/>
      <c r="J5" s="20">
        <f t="shared" ref="J5" si="1">(I5+H5)/C5</f>
        <v>1.75</v>
      </c>
      <c r="K5" s="21">
        <f t="shared" ref="K5" si="2">J5*C5</f>
        <v>6300</v>
      </c>
    </row>
    <row r="6" spans="1:11" s="22" customFormat="1" ht="17.25" customHeight="1" x14ac:dyDescent="0.25">
      <c r="A6" s="17">
        <v>43462</v>
      </c>
      <c r="B6" s="35" t="s">
        <v>199</v>
      </c>
      <c r="C6" s="36">
        <v>18000</v>
      </c>
      <c r="D6" s="35" t="s">
        <v>13</v>
      </c>
      <c r="E6" s="37">
        <v>1.4</v>
      </c>
      <c r="F6" s="37">
        <v>1.9</v>
      </c>
      <c r="G6" s="18"/>
      <c r="H6" s="19">
        <f t="shared" ref="H6" si="3">(IF(D6="SHORT",E6-F6,IF(D6="LONG",F6-E6)))*C6</f>
        <v>9000</v>
      </c>
      <c r="I6" s="20"/>
      <c r="J6" s="20">
        <f t="shared" ref="J6" si="4">(I6+H6)/C6</f>
        <v>0.5</v>
      </c>
      <c r="K6" s="21">
        <f t="shared" ref="K6" si="5">J6*C6</f>
        <v>9000</v>
      </c>
    </row>
    <row r="7" spans="1:11" s="22" customFormat="1" ht="17.25" customHeight="1" x14ac:dyDescent="0.25">
      <c r="A7" s="17">
        <v>43460</v>
      </c>
      <c r="B7" s="35" t="s">
        <v>198</v>
      </c>
      <c r="C7" s="36">
        <v>4500</v>
      </c>
      <c r="D7" s="35" t="s">
        <v>13</v>
      </c>
      <c r="E7" s="37">
        <v>14.3</v>
      </c>
      <c r="F7" s="37">
        <v>16.05</v>
      </c>
      <c r="G7" s="18"/>
      <c r="H7" s="19">
        <f t="shared" ref="H7" si="6">(IF(D7="SHORT",E7-F7,IF(D7="LONG",F7-E7)))*C7</f>
        <v>7875</v>
      </c>
      <c r="I7" s="20"/>
      <c r="J7" s="20">
        <f t="shared" ref="J7" si="7">(I7+H7)/C7</f>
        <v>1.75</v>
      </c>
      <c r="K7" s="21">
        <f t="shared" ref="K7" si="8">J7*C7</f>
        <v>7875</v>
      </c>
    </row>
    <row r="8" spans="1:11" s="22" customFormat="1" ht="17.25" customHeight="1" x14ac:dyDescent="0.25">
      <c r="A8" s="17">
        <v>43458</v>
      </c>
      <c r="B8" s="35" t="s">
        <v>196</v>
      </c>
      <c r="C8" s="36">
        <v>7200</v>
      </c>
      <c r="D8" s="35" t="s">
        <v>13</v>
      </c>
      <c r="E8" s="37">
        <v>0.5</v>
      </c>
      <c r="F8" s="37">
        <v>0.6</v>
      </c>
      <c r="G8" s="18"/>
      <c r="H8" s="19">
        <f t="shared" ref="H8:H9" si="9">(IF(D8="SHORT",E8-F8,IF(D8="LONG",F8-E8)))*C8</f>
        <v>719.99999999999989</v>
      </c>
      <c r="I8" s="20"/>
      <c r="J8" s="20">
        <f t="shared" ref="J8:J9" si="10">(I8+H8)/C8</f>
        <v>9.9999999999999978E-2</v>
      </c>
      <c r="K8" s="21">
        <f t="shared" ref="K8:K9" si="11">J8*C8</f>
        <v>719.99999999999989</v>
      </c>
    </row>
    <row r="9" spans="1:11" s="22" customFormat="1" ht="17.25" customHeight="1" x14ac:dyDescent="0.25">
      <c r="A9" s="17">
        <v>43455</v>
      </c>
      <c r="B9" s="35" t="s">
        <v>197</v>
      </c>
      <c r="C9" s="36">
        <v>750</v>
      </c>
      <c r="D9" s="35" t="s">
        <v>13</v>
      </c>
      <c r="E9" s="37">
        <v>12</v>
      </c>
      <c r="F9" s="37">
        <v>17.399999999999999</v>
      </c>
      <c r="G9" s="18"/>
      <c r="H9" s="19">
        <f t="shared" si="9"/>
        <v>4049.9999999999991</v>
      </c>
      <c r="I9" s="20"/>
      <c r="J9" s="20">
        <f t="shared" si="10"/>
        <v>5.3999999999999986</v>
      </c>
      <c r="K9" s="21">
        <f t="shared" si="11"/>
        <v>4049.9999999999991</v>
      </c>
    </row>
    <row r="10" spans="1:11" s="22" customFormat="1" ht="17.25" customHeight="1" x14ac:dyDescent="0.25">
      <c r="A10" s="17">
        <v>43454</v>
      </c>
      <c r="B10" s="35" t="s">
        <v>195</v>
      </c>
      <c r="C10" s="36">
        <v>2400</v>
      </c>
      <c r="D10" s="35" t="s">
        <v>13</v>
      </c>
      <c r="E10" s="37">
        <v>8</v>
      </c>
      <c r="F10" s="37">
        <v>8.25</v>
      </c>
      <c r="G10" s="18"/>
      <c r="H10" s="19">
        <f t="shared" ref="H10" si="12">(IF(D10="SHORT",E10-F10,IF(D10="LONG",F10-E10)))*C10</f>
        <v>600</v>
      </c>
      <c r="I10" s="20"/>
      <c r="J10" s="20">
        <f t="shared" ref="J10" si="13">(I10+H10)/C10</f>
        <v>0.25</v>
      </c>
      <c r="K10" s="21">
        <f t="shared" ref="K10" si="14">J10*C10</f>
        <v>600</v>
      </c>
    </row>
    <row r="11" spans="1:11" s="22" customFormat="1" ht="17.25" customHeight="1" x14ac:dyDescent="0.25">
      <c r="A11" s="17">
        <v>43454</v>
      </c>
      <c r="B11" s="35" t="s">
        <v>194</v>
      </c>
      <c r="C11" s="36">
        <v>6750</v>
      </c>
      <c r="D11" s="35" t="s">
        <v>13</v>
      </c>
      <c r="E11" s="37">
        <v>2.9</v>
      </c>
      <c r="F11" s="37">
        <v>4.4000000000000004</v>
      </c>
      <c r="G11" s="18"/>
      <c r="H11" s="19">
        <f t="shared" ref="H11" si="15">(IF(D11="SHORT",E11-F11,IF(D11="LONG",F11-E11)))*C11</f>
        <v>10125.000000000004</v>
      </c>
      <c r="I11" s="20"/>
      <c r="J11" s="20">
        <f t="shared" ref="J11" si="16">(I11+H11)/C11</f>
        <v>1.5000000000000004</v>
      </c>
      <c r="K11" s="21">
        <f t="shared" ref="K11" si="17">J11*C11</f>
        <v>10125.000000000004</v>
      </c>
    </row>
    <row r="12" spans="1:11" s="22" customFormat="1" ht="17.25" customHeight="1" x14ac:dyDescent="0.25">
      <c r="A12" s="17">
        <v>43454</v>
      </c>
      <c r="B12" s="35" t="s">
        <v>193</v>
      </c>
      <c r="C12" s="36">
        <v>7500</v>
      </c>
      <c r="D12" s="35" t="s">
        <v>13</v>
      </c>
      <c r="E12" s="37">
        <v>1.5</v>
      </c>
      <c r="F12" s="37">
        <v>0.9</v>
      </c>
      <c r="G12" s="18"/>
      <c r="H12" s="19">
        <f t="shared" ref="H12" si="18">(IF(D12="SHORT",E12-F12,IF(D12="LONG",F12-E12)))*C12</f>
        <v>-4500</v>
      </c>
      <c r="I12" s="20"/>
      <c r="J12" s="20">
        <f t="shared" ref="J12" si="19">(I12+H12)/C12</f>
        <v>-0.6</v>
      </c>
      <c r="K12" s="21">
        <f t="shared" ref="K12" si="20">J12*C12</f>
        <v>-4500</v>
      </c>
    </row>
    <row r="13" spans="1:11" s="22" customFormat="1" ht="17.25" customHeight="1" x14ac:dyDescent="0.25">
      <c r="A13" s="17">
        <v>43451</v>
      </c>
      <c r="B13" s="35" t="s">
        <v>192</v>
      </c>
      <c r="C13" s="36">
        <v>3183</v>
      </c>
      <c r="D13" s="35" t="s">
        <v>13</v>
      </c>
      <c r="E13" s="37">
        <v>8.0500000000000007</v>
      </c>
      <c r="F13" s="37">
        <v>9.3000000000000007</v>
      </c>
      <c r="G13" s="18"/>
      <c r="H13" s="19">
        <f t="shared" ref="H13" si="21">(IF(D13="SHORT",E13-F13,IF(D13="LONG",F13-E13)))*C13</f>
        <v>3978.75</v>
      </c>
      <c r="I13" s="20"/>
      <c r="J13" s="20">
        <f t="shared" ref="J13" si="22">(I13+H13)/C13</f>
        <v>1.25</v>
      </c>
      <c r="K13" s="21">
        <f t="shared" ref="K13" si="23">J13*C13</f>
        <v>3978.75</v>
      </c>
    </row>
    <row r="14" spans="1:11" s="22" customFormat="1" ht="17.25" customHeight="1" x14ac:dyDescent="0.25">
      <c r="A14" s="17">
        <v>43448</v>
      </c>
      <c r="B14" s="35" t="s">
        <v>191</v>
      </c>
      <c r="C14" s="36">
        <v>1500</v>
      </c>
      <c r="D14" s="35" t="s">
        <v>13</v>
      </c>
      <c r="E14" s="37">
        <v>20.9</v>
      </c>
      <c r="F14" s="37">
        <v>25.9</v>
      </c>
      <c r="G14" s="18"/>
      <c r="H14" s="19">
        <f t="shared" ref="H14" si="24">(IF(D14="SHORT",E14-F14,IF(D14="LONG",F14-E14)))*C14</f>
        <v>7500</v>
      </c>
      <c r="I14" s="20"/>
      <c r="J14" s="20">
        <f t="shared" ref="J14" si="25">(I14+H14)/C14</f>
        <v>5</v>
      </c>
      <c r="K14" s="21">
        <f t="shared" ref="K14" si="26">J14*C14</f>
        <v>7500</v>
      </c>
    </row>
    <row r="15" spans="1:11" s="22" customFormat="1" ht="17.25" customHeight="1" x14ac:dyDescent="0.25">
      <c r="A15" s="17">
        <v>43447</v>
      </c>
      <c r="B15" s="35" t="s">
        <v>190</v>
      </c>
      <c r="C15" s="36">
        <v>24000</v>
      </c>
      <c r="D15" s="35" t="s">
        <v>13</v>
      </c>
      <c r="E15" s="37">
        <v>1.55</v>
      </c>
      <c r="F15" s="37">
        <v>2</v>
      </c>
      <c r="G15" s="18"/>
      <c r="H15" s="19">
        <f t="shared" ref="H15" si="27">(IF(D15="SHORT",E15-F15,IF(D15="LONG",F15-E15)))*C15</f>
        <v>10799.999999999998</v>
      </c>
      <c r="I15" s="20"/>
      <c r="J15" s="20">
        <f t="shared" ref="J15" si="28">(I15+H15)/C15</f>
        <v>0.4499999999999999</v>
      </c>
      <c r="K15" s="21">
        <f t="shared" ref="K15" si="29">J15*C15</f>
        <v>10799.999999999998</v>
      </c>
    </row>
    <row r="16" spans="1:11" s="22" customFormat="1" ht="17.25" customHeight="1" x14ac:dyDescent="0.25">
      <c r="A16" s="17">
        <v>43446</v>
      </c>
      <c r="B16" s="35" t="s">
        <v>137</v>
      </c>
      <c r="C16" s="36">
        <v>12000</v>
      </c>
      <c r="D16" s="44" t="s">
        <v>13</v>
      </c>
      <c r="E16" s="37">
        <v>5.15</v>
      </c>
      <c r="F16" s="37">
        <v>5.9</v>
      </c>
      <c r="G16" s="18"/>
      <c r="H16" s="19">
        <f t="shared" ref="H16:H18" si="30">(IF(D16="SHORT",E16-F16,IF(D16="LONG",F16-E16)))*C16</f>
        <v>9000</v>
      </c>
      <c r="I16" s="20"/>
      <c r="J16" s="20">
        <f t="shared" ref="J16:J18" si="31">(I16+H16)/C16</f>
        <v>0.75</v>
      </c>
      <c r="K16" s="21">
        <f t="shared" ref="K16:K18" si="32">J16*C16</f>
        <v>9000</v>
      </c>
    </row>
    <row r="17" spans="1:11" s="22" customFormat="1" ht="17.25" customHeight="1" x14ac:dyDescent="0.25">
      <c r="A17" s="17">
        <v>43446</v>
      </c>
      <c r="B17" s="35" t="s">
        <v>189</v>
      </c>
      <c r="C17" s="36">
        <v>9000</v>
      </c>
      <c r="D17" s="44" t="s">
        <v>13</v>
      </c>
      <c r="E17" s="37">
        <v>2.0499999999999998</v>
      </c>
      <c r="F17" s="37">
        <v>2.35</v>
      </c>
      <c r="G17" s="18"/>
      <c r="H17" s="19">
        <f t="shared" si="30"/>
        <v>2700.0000000000023</v>
      </c>
      <c r="I17" s="20"/>
      <c r="J17" s="20">
        <f t="shared" si="31"/>
        <v>0.30000000000000027</v>
      </c>
      <c r="K17" s="21">
        <f t="shared" si="32"/>
        <v>2700.0000000000023</v>
      </c>
    </row>
    <row r="18" spans="1:11" s="11" customFormat="1" ht="17.25" customHeight="1" x14ac:dyDescent="0.25">
      <c r="A18" s="6">
        <v>43445</v>
      </c>
      <c r="B18" s="41" t="s">
        <v>188</v>
      </c>
      <c r="C18" s="42">
        <v>3183</v>
      </c>
      <c r="D18" s="41" t="s">
        <v>13</v>
      </c>
      <c r="E18" s="43">
        <v>8.35</v>
      </c>
      <c r="F18" s="43">
        <v>10.85</v>
      </c>
      <c r="G18" s="7">
        <v>13.6</v>
      </c>
      <c r="H18" s="8">
        <f t="shared" si="30"/>
        <v>7957.5</v>
      </c>
      <c r="I18" s="9">
        <f t="shared" ref="I18" si="33">(IF(D18="SHORT",IF(G18="",0,F18-G18),IF(D18="LONG",IF(G18="",0,G18-F18))))*C18</f>
        <v>8753.25</v>
      </c>
      <c r="J18" s="9">
        <f t="shared" si="31"/>
        <v>5.25</v>
      </c>
      <c r="K18" s="10">
        <f t="shared" si="32"/>
        <v>16710.75</v>
      </c>
    </row>
    <row r="19" spans="1:11" s="22" customFormat="1" ht="17.25" customHeight="1" x14ac:dyDescent="0.25">
      <c r="A19" s="17">
        <v>43445</v>
      </c>
      <c r="B19" s="35" t="s">
        <v>187</v>
      </c>
      <c r="C19" s="36">
        <v>5400</v>
      </c>
      <c r="D19" s="44" t="s">
        <v>13</v>
      </c>
      <c r="E19" s="37">
        <v>9.35</v>
      </c>
      <c r="F19" s="37">
        <v>8.3000000000000007</v>
      </c>
      <c r="G19" s="18"/>
      <c r="H19" s="19">
        <f t="shared" ref="H19" si="34">(IF(D19="SHORT",E19-F19,IF(D19="LONG",F19-E19)))*C19</f>
        <v>-5669.9999999999945</v>
      </c>
      <c r="I19" s="20"/>
      <c r="J19" s="20">
        <f t="shared" ref="J19" si="35">(I19+H19)/C19</f>
        <v>-1.0499999999999989</v>
      </c>
      <c r="K19" s="21">
        <f t="shared" ref="K19" si="36">J19*C19</f>
        <v>-5669.9999999999945</v>
      </c>
    </row>
    <row r="20" spans="1:11" s="22" customFormat="1" ht="17.25" customHeight="1" x14ac:dyDescent="0.25">
      <c r="A20" s="17">
        <v>43444</v>
      </c>
      <c r="B20" s="35" t="s">
        <v>186</v>
      </c>
      <c r="C20" s="36">
        <v>6000</v>
      </c>
      <c r="D20" s="44" t="s">
        <v>13</v>
      </c>
      <c r="E20" s="37">
        <v>1.75</v>
      </c>
      <c r="F20" s="37">
        <v>1.9</v>
      </c>
      <c r="G20" s="18"/>
      <c r="H20" s="19">
        <f t="shared" ref="H20" si="37">(IF(D20="SHORT",E20-F20,IF(D20="LONG",F20-E20)))*C20</f>
        <v>899.99999999999943</v>
      </c>
      <c r="I20" s="20"/>
      <c r="J20" s="20">
        <f t="shared" ref="J20" si="38">(I20+H20)/C20</f>
        <v>0.14999999999999991</v>
      </c>
      <c r="K20" s="21">
        <f t="shared" ref="K20" si="39">J20*C20</f>
        <v>899.99999999999943</v>
      </c>
    </row>
    <row r="21" spans="1:11" s="22" customFormat="1" ht="17.25" customHeight="1" x14ac:dyDescent="0.25">
      <c r="A21" s="17">
        <v>43441</v>
      </c>
      <c r="B21" s="35" t="s">
        <v>185</v>
      </c>
      <c r="C21" s="36">
        <v>3000</v>
      </c>
      <c r="D21" s="44" t="s">
        <v>13</v>
      </c>
      <c r="E21" s="37">
        <v>9.15</v>
      </c>
      <c r="F21" s="37">
        <v>11.4</v>
      </c>
      <c r="G21" s="18"/>
      <c r="H21" s="19">
        <f t="shared" ref="H21" si="40">(IF(D21="SHORT",E21-F21,IF(D21="LONG",F21-E21)))*C21</f>
        <v>6750</v>
      </c>
      <c r="I21" s="20"/>
      <c r="J21" s="20">
        <f t="shared" ref="J21" si="41">(I21+H21)/C21</f>
        <v>2.25</v>
      </c>
      <c r="K21" s="21">
        <f t="shared" ref="K21" si="42">J21*C21</f>
        <v>6750</v>
      </c>
    </row>
    <row r="22" spans="1:11" s="22" customFormat="1" ht="17.25" customHeight="1" x14ac:dyDescent="0.25">
      <c r="A22" s="17">
        <v>43440</v>
      </c>
      <c r="B22" s="35" t="s">
        <v>94</v>
      </c>
      <c r="C22" s="36">
        <v>18000</v>
      </c>
      <c r="D22" s="44" t="s">
        <v>13</v>
      </c>
      <c r="E22" s="37">
        <v>3.5</v>
      </c>
      <c r="F22" s="37">
        <v>3.75</v>
      </c>
      <c r="G22" s="18"/>
      <c r="H22" s="19">
        <f t="shared" ref="H22" si="43">(IF(D22="SHORT",E22-F22,IF(D22="LONG",F22-E22)))*C22</f>
        <v>4500</v>
      </c>
      <c r="I22" s="20"/>
      <c r="J22" s="20">
        <f t="shared" ref="J22" si="44">(I22+H22)/C22</f>
        <v>0.25</v>
      </c>
      <c r="K22" s="21">
        <f t="shared" ref="K22" si="45">J22*C22</f>
        <v>4500</v>
      </c>
    </row>
    <row r="23" spans="1:11" s="22" customFormat="1" ht="17.25" customHeight="1" x14ac:dyDescent="0.25">
      <c r="A23" s="17">
        <v>43438</v>
      </c>
      <c r="B23" s="35" t="s">
        <v>184</v>
      </c>
      <c r="C23" s="36">
        <v>8250</v>
      </c>
      <c r="D23" s="44" t="s">
        <v>13</v>
      </c>
      <c r="E23" s="37">
        <v>6</v>
      </c>
      <c r="F23" s="37">
        <v>5.35</v>
      </c>
      <c r="G23" s="18"/>
      <c r="H23" s="19">
        <f t="shared" ref="H23" si="46">(IF(D23="SHORT",E23-F23,IF(D23="LONG",F23-E23)))*C23</f>
        <v>-5362.5000000000027</v>
      </c>
      <c r="I23" s="20"/>
      <c r="J23" s="20">
        <f t="shared" ref="J23" si="47">(I23+H23)/C23</f>
        <v>-0.65000000000000036</v>
      </c>
      <c r="K23" s="21">
        <f t="shared" ref="K23" si="48">J23*C23</f>
        <v>-5362.5000000000027</v>
      </c>
    </row>
    <row r="24" spans="1:11" s="22" customFormat="1" ht="17.25" customHeight="1" x14ac:dyDescent="0.25">
      <c r="A24" s="17">
        <v>43437</v>
      </c>
      <c r="B24" s="44" t="s">
        <v>183</v>
      </c>
      <c r="C24" s="36">
        <v>1000</v>
      </c>
      <c r="D24" s="44" t="s">
        <v>13</v>
      </c>
      <c r="E24" s="37">
        <v>33.6</v>
      </c>
      <c r="F24" s="37">
        <v>35</v>
      </c>
      <c r="G24" s="18"/>
      <c r="H24" s="19">
        <f t="shared" ref="H24" si="49">(IF(D24="SHORT",E24-F24,IF(D24="LONG",F24-E24)))*C24</f>
        <v>1399.9999999999986</v>
      </c>
      <c r="I24" s="20"/>
      <c r="J24" s="20">
        <f t="shared" ref="J24" si="50">(I24+H24)/C24</f>
        <v>1.3999999999999986</v>
      </c>
      <c r="K24" s="21">
        <f t="shared" ref="K24" si="51">J24*C24</f>
        <v>1399.9999999999986</v>
      </c>
    </row>
    <row r="25" spans="1:11" ht="15.75" x14ac:dyDescent="0.25">
      <c r="A25" s="26"/>
      <c r="B25" s="27"/>
      <c r="C25" s="27"/>
      <c r="D25" s="27"/>
      <c r="E25" s="27"/>
      <c r="F25" s="27"/>
      <c r="G25" s="27"/>
      <c r="H25" s="28"/>
      <c r="I25" s="29"/>
      <c r="J25" s="30"/>
      <c r="K25" s="27"/>
    </row>
    <row r="26" spans="1:11" s="11" customFormat="1" ht="17.25" customHeight="1" x14ac:dyDescent="0.25">
      <c r="A26" s="6">
        <v>43434</v>
      </c>
      <c r="B26" s="41" t="s">
        <v>144</v>
      </c>
      <c r="C26" s="42">
        <v>3000</v>
      </c>
      <c r="D26" s="41" t="s">
        <v>13</v>
      </c>
      <c r="E26" s="43">
        <v>29.45</v>
      </c>
      <c r="F26" s="43">
        <v>31.7</v>
      </c>
      <c r="G26" s="7">
        <v>34.450000000000003</v>
      </c>
      <c r="H26" s="8">
        <f t="shared" ref="H26" si="52">(IF(D26="SHORT",E26-F26,IF(D26="LONG",F26-E26)))*C26</f>
        <v>6750</v>
      </c>
      <c r="I26" s="9">
        <f t="shared" ref="I26" si="53">(IF(D26="SHORT",IF(G26="",0,F26-G26),IF(D26="LONG",IF(G26="",0,G26-F26))))*C26</f>
        <v>8250.0000000000109</v>
      </c>
      <c r="J26" s="9">
        <f t="shared" ref="J26" si="54">(I26+H26)/C26</f>
        <v>5.0000000000000036</v>
      </c>
      <c r="K26" s="10">
        <f t="shared" ref="K26" si="55">J26*C26</f>
        <v>15000.000000000011</v>
      </c>
    </row>
    <row r="27" spans="1:11" s="22" customFormat="1" ht="17.25" customHeight="1" x14ac:dyDescent="0.25">
      <c r="A27" s="17">
        <v>43433</v>
      </c>
      <c r="B27" s="35" t="s">
        <v>182</v>
      </c>
      <c r="C27" s="36">
        <v>27000</v>
      </c>
      <c r="D27" s="44" t="s">
        <v>13</v>
      </c>
      <c r="E27" s="37">
        <v>3.25</v>
      </c>
      <c r="F27" s="37">
        <v>3.5</v>
      </c>
      <c r="G27" s="18"/>
      <c r="H27" s="19">
        <f t="shared" ref="H27" si="56">(IF(D27="SHORT",E27-F27,IF(D27="LONG",F27-E27)))*C27</f>
        <v>6750</v>
      </c>
      <c r="I27" s="20"/>
      <c r="J27" s="20">
        <f t="shared" ref="J27" si="57">(I27+H27)/C27</f>
        <v>0.25</v>
      </c>
      <c r="K27" s="21">
        <f t="shared" ref="K27" si="58">J27*C27</f>
        <v>6750</v>
      </c>
    </row>
    <row r="28" spans="1:11" s="22" customFormat="1" ht="17.25" customHeight="1" x14ac:dyDescent="0.25">
      <c r="A28" s="17">
        <v>43430</v>
      </c>
      <c r="B28" s="35" t="s">
        <v>181</v>
      </c>
      <c r="C28" s="36">
        <v>1500</v>
      </c>
      <c r="D28" s="44" t="s">
        <v>13</v>
      </c>
      <c r="E28" s="37">
        <v>9.35</v>
      </c>
      <c r="F28" s="37">
        <v>6.35</v>
      </c>
      <c r="G28" s="18"/>
      <c r="H28" s="19">
        <f t="shared" ref="H28" si="59">(IF(D28="SHORT",E28-F28,IF(D28="LONG",F28-E28)))*C28</f>
        <v>-4500</v>
      </c>
      <c r="I28" s="20"/>
      <c r="J28" s="20">
        <f t="shared" ref="J28" si="60">(I28+H28)/C28</f>
        <v>-3</v>
      </c>
      <c r="K28" s="21">
        <f t="shared" ref="K28" si="61">J28*C28</f>
        <v>-4500</v>
      </c>
    </row>
    <row r="29" spans="1:11" s="22" customFormat="1" ht="17.25" customHeight="1" x14ac:dyDescent="0.25">
      <c r="A29" s="17">
        <v>43426</v>
      </c>
      <c r="B29" s="35" t="s">
        <v>180</v>
      </c>
      <c r="C29" s="36">
        <v>7500</v>
      </c>
      <c r="D29" s="44" t="s">
        <v>13</v>
      </c>
      <c r="E29" s="37">
        <v>2</v>
      </c>
      <c r="F29" s="37">
        <v>2.6</v>
      </c>
      <c r="G29" s="18"/>
      <c r="H29" s="19">
        <f t="shared" ref="H29" si="62">(IF(D29="SHORT",E29-F29,IF(D29="LONG",F29-E29)))*C29</f>
        <v>4500.0000000000009</v>
      </c>
      <c r="I29" s="20"/>
      <c r="J29" s="20">
        <f t="shared" ref="J29" si="63">(I29+H29)/C29</f>
        <v>0.60000000000000009</v>
      </c>
      <c r="K29" s="21">
        <f t="shared" ref="K29" si="64">J29*C29</f>
        <v>4500.0000000000009</v>
      </c>
    </row>
    <row r="30" spans="1:11" s="22" customFormat="1" ht="17.25" customHeight="1" x14ac:dyDescent="0.25">
      <c r="A30" s="17">
        <v>43424</v>
      </c>
      <c r="B30" s="35" t="s">
        <v>179</v>
      </c>
      <c r="C30" s="36">
        <v>3000</v>
      </c>
      <c r="D30" s="44" t="s">
        <v>13</v>
      </c>
      <c r="E30" s="37">
        <v>8.4</v>
      </c>
      <c r="F30" s="37">
        <v>10.4</v>
      </c>
      <c r="G30" s="18"/>
      <c r="H30" s="19">
        <f t="shared" ref="H30" si="65">(IF(D30="SHORT",E30-F30,IF(D30="LONG",F30-E30)))*C30</f>
        <v>6000</v>
      </c>
      <c r="I30" s="20"/>
      <c r="J30" s="20">
        <f t="shared" ref="J30" si="66">(I30+H30)/C30</f>
        <v>2</v>
      </c>
      <c r="K30" s="21">
        <f t="shared" ref="K30" si="67">J30*C30</f>
        <v>6000</v>
      </c>
    </row>
    <row r="31" spans="1:11" s="22" customFormat="1" ht="17.25" customHeight="1" x14ac:dyDescent="0.25">
      <c r="A31" s="17">
        <v>43423</v>
      </c>
      <c r="B31" s="35" t="s">
        <v>178</v>
      </c>
      <c r="C31" s="36">
        <v>6750</v>
      </c>
      <c r="D31" s="44" t="s">
        <v>13</v>
      </c>
      <c r="E31" s="37">
        <v>5.85</v>
      </c>
      <c r="F31" s="37">
        <v>6.85</v>
      </c>
      <c r="G31" s="18"/>
      <c r="H31" s="19">
        <f t="shared" ref="H31" si="68">(IF(D31="SHORT",E31-F31,IF(D31="LONG",F31-E31)))*C31</f>
        <v>6750</v>
      </c>
      <c r="I31" s="20"/>
      <c r="J31" s="20">
        <f t="shared" ref="J31" si="69">(I31+H31)/C31</f>
        <v>1</v>
      </c>
      <c r="K31" s="21">
        <f t="shared" ref="K31" si="70">J31*C31</f>
        <v>6750</v>
      </c>
    </row>
    <row r="32" spans="1:11" s="22" customFormat="1" ht="17.25" customHeight="1" x14ac:dyDescent="0.25">
      <c r="A32" s="17">
        <v>43419</v>
      </c>
      <c r="B32" s="35" t="s">
        <v>177</v>
      </c>
      <c r="C32" s="36">
        <v>1500</v>
      </c>
      <c r="D32" s="44" t="s">
        <v>13</v>
      </c>
      <c r="E32" s="37">
        <v>15.5</v>
      </c>
      <c r="F32" s="37">
        <v>18</v>
      </c>
      <c r="G32" s="18"/>
      <c r="H32" s="19">
        <f t="shared" ref="H32" si="71">(IF(D32="SHORT",E32-F32,IF(D32="LONG",F32-E32)))*C32</f>
        <v>3750</v>
      </c>
      <c r="I32" s="20"/>
      <c r="J32" s="20">
        <f t="shared" ref="J32" si="72">(I32+H32)/C32</f>
        <v>2.5</v>
      </c>
      <c r="K32" s="21">
        <f t="shared" ref="K32" si="73">J32*C32</f>
        <v>3750</v>
      </c>
    </row>
    <row r="33" spans="1:11" s="22" customFormat="1" ht="17.25" customHeight="1" x14ac:dyDescent="0.25">
      <c r="A33" s="17">
        <v>43418</v>
      </c>
      <c r="B33" s="35" t="s">
        <v>176</v>
      </c>
      <c r="C33" s="36">
        <v>18000</v>
      </c>
      <c r="D33" s="44" t="s">
        <v>13</v>
      </c>
      <c r="E33" s="37">
        <v>0.6</v>
      </c>
      <c r="F33" s="37">
        <v>0.75</v>
      </c>
      <c r="G33" s="18"/>
      <c r="H33" s="19">
        <f t="shared" ref="H33:H34" si="74">(IF(D33="SHORT",E33-F33,IF(D33="LONG",F33-E33)))*C33</f>
        <v>2700.0000000000005</v>
      </c>
      <c r="I33" s="20"/>
      <c r="J33" s="20">
        <f t="shared" ref="J33:J34" si="75">(I33+H33)/C33</f>
        <v>0.15000000000000002</v>
      </c>
      <c r="K33" s="21">
        <f t="shared" ref="K33:K34" si="76">J33*C33</f>
        <v>2700.0000000000005</v>
      </c>
    </row>
    <row r="34" spans="1:11" s="22" customFormat="1" ht="17.25" customHeight="1" x14ac:dyDescent="0.25">
      <c r="A34" s="17">
        <v>43418</v>
      </c>
      <c r="B34" s="35" t="s">
        <v>175</v>
      </c>
      <c r="C34" s="36">
        <v>2400</v>
      </c>
      <c r="D34" s="44" t="s">
        <v>13</v>
      </c>
      <c r="E34" s="37">
        <v>11</v>
      </c>
      <c r="F34" s="37">
        <v>9</v>
      </c>
      <c r="G34" s="18"/>
      <c r="H34" s="19">
        <f t="shared" si="74"/>
        <v>-4800</v>
      </c>
      <c r="I34" s="20"/>
      <c r="J34" s="20">
        <f t="shared" si="75"/>
        <v>-2</v>
      </c>
      <c r="K34" s="21">
        <f t="shared" si="76"/>
        <v>-4800</v>
      </c>
    </row>
    <row r="35" spans="1:11" s="22" customFormat="1" ht="17.25" customHeight="1" x14ac:dyDescent="0.25">
      <c r="A35" s="17">
        <v>43417</v>
      </c>
      <c r="B35" s="35" t="s">
        <v>174</v>
      </c>
      <c r="C35" s="36">
        <v>7800</v>
      </c>
      <c r="D35" s="44" t="s">
        <v>13</v>
      </c>
      <c r="E35" s="37">
        <v>4.25</v>
      </c>
      <c r="F35" s="37">
        <v>4.5999999999999996</v>
      </c>
      <c r="G35" s="18"/>
      <c r="H35" s="19">
        <f t="shared" ref="H35" si="77">(IF(D35="SHORT",E35-F35,IF(D35="LONG",F35-E35)))*C35</f>
        <v>2729.9999999999973</v>
      </c>
      <c r="I35" s="20"/>
      <c r="J35" s="20">
        <f t="shared" ref="J35" si="78">(I35+H35)/C35</f>
        <v>0.34999999999999964</v>
      </c>
      <c r="K35" s="21">
        <f t="shared" ref="K35" si="79">J35*C35</f>
        <v>2729.9999999999973</v>
      </c>
    </row>
    <row r="36" spans="1:11" s="22" customFormat="1" ht="17.25" customHeight="1" x14ac:dyDescent="0.25">
      <c r="A36" s="17">
        <v>43416</v>
      </c>
      <c r="B36" s="44" t="s">
        <v>172</v>
      </c>
      <c r="C36" s="36">
        <v>3000</v>
      </c>
      <c r="D36" s="44" t="s">
        <v>13</v>
      </c>
      <c r="E36" s="37">
        <v>16.899999999999999</v>
      </c>
      <c r="F36" s="37">
        <v>17.5</v>
      </c>
      <c r="G36" s="18"/>
      <c r="H36" s="19">
        <f t="shared" ref="H36" si="80">(IF(D36="SHORT",E36-F36,IF(D36="LONG",F36-E36)))*C36</f>
        <v>1800.0000000000043</v>
      </c>
      <c r="I36" s="20"/>
      <c r="J36" s="20">
        <f t="shared" ref="J36" si="81">(I36+H36)/C36</f>
        <v>0.60000000000000142</v>
      </c>
      <c r="K36" s="21">
        <f t="shared" ref="K36" si="82">J36*C36</f>
        <v>1800.0000000000043</v>
      </c>
    </row>
    <row r="37" spans="1:11" s="22" customFormat="1" ht="17.25" customHeight="1" x14ac:dyDescent="0.25">
      <c r="A37" s="17">
        <v>43410</v>
      </c>
      <c r="B37" s="35" t="s">
        <v>173</v>
      </c>
      <c r="C37" s="36">
        <v>3600</v>
      </c>
      <c r="D37" s="44" t="s">
        <v>13</v>
      </c>
      <c r="E37" s="37">
        <v>10.75</v>
      </c>
      <c r="F37" s="37">
        <v>12.75</v>
      </c>
      <c r="G37" s="18"/>
      <c r="H37" s="19">
        <f t="shared" ref="H37" si="83">(IF(D37="SHORT",E37-F37,IF(D37="LONG",F37-E37)))*C37</f>
        <v>7200</v>
      </c>
      <c r="I37" s="20"/>
      <c r="J37" s="20">
        <f t="shared" ref="J37" si="84">(I37+H37)/C37</f>
        <v>2</v>
      </c>
      <c r="K37" s="21">
        <f t="shared" ref="K37" si="85">J37*C37</f>
        <v>7200</v>
      </c>
    </row>
    <row r="38" spans="1:11" s="11" customFormat="1" ht="17.25" customHeight="1" x14ac:dyDescent="0.25">
      <c r="A38" s="6">
        <v>43409</v>
      </c>
      <c r="B38" s="41" t="s">
        <v>171</v>
      </c>
      <c r="C38" s="42">
        <v>1500</v>
      </c>
      <c r="D38" s="41" t="s">
        <v>13</v>
      </c>
      <c r="E38" s="43">
        <v>34.5</v>
      </c>
      <c r="F38" s="43">
        <v>38.5</v>
      </c>
      <c r="G38" s="7">
        <v>43.5</v>
      </c>
      <c r="H38" s="8">
        <f t="shared" ref="H38" si="86">(IF(D38="SHORT",E38-F38,IF(D38="LONG",F38-E38)))*C38</f>
        <v>6000</v>
      </c>
      <c r="I38" s="9">
        <f t="shared" ref="I38" si="87">(IF(D38="SHORT",IF(G38="",0,F38-G38),IF(D38="LONG",IF(G38="",0,G38-F38))))*C38</f>
        <v>7500</v>
      </c>
      <c r="J38" s="9">
        <f t="shared" ref="J38" si="88">(I38+H38)/C38</f>
        <v>9</v>
      </c>
      <c r="K38" s="10">
        <f t="shared" ref="K38" si="89">J38*C38</f>
        <v>13500</v>
      </c>
    </row>
    <row r="39" spans="1:11" s="22" customFormat="1" ht="17.25" customHeight="1" x14ac:dyDescent="0.25">
      <c r="A39" s="17">
        <v>43406</v>
      </c>
      <c r="B39" s="35" t="s">
        <v>169</v>
      </c>
      <c r="C39" s="36">
        <v>12000</v>
      </c>
      <c r="D39" s="44" t="s">
        <v>13</v>
      </c>
      <c r="E39" s="37">
        <v>3.9</v>
      </c>
      <c r="F39" s="37">
        <v>4.5999999999999996</v>
      </c>
      <c r="G39" s="18"/>
      <c r="H39" s="19">
        <f t="shared" ref="H39" si="90">(IF(D39="SHORT",E39-F39,IF(D39="LONG",F39-E39)))*C39</f>
        <v>8399.9999999999964</v>
      </c>
      <c r="I39" s="20"/>
      <c r="J39" s="20">
        <f t="shared" ref="J39" si="91">(I39+H39)/C39</f>
        <v>0.69999999999999973</v>
      </c>
      <c r="K39" s="21">
        <f t="shared" ref="K39" si="92">J39*C39</f>
        <v>8399.9999999999964</v>
      </c>
    </row>
    <row r="40" spans="1:11" s="22" customFormat="1" ht="17.25" customHeight="1" x14ac:dyDescent="0.25">
      <c r="A40" s="17">
        <v>43405</v>
      </c>
      <c r="B40" s="35" t="s">
        <v>168</v>
      </c>
      <c r="C40" s="36">
        <v>3000</v>
      </c>
      <c r="D40" s="44" t="s">
        <v>13</v>
      </c>
      <c r="E40" s="37">
        <v>26</v>
      </c>
      <c r="F40" s="37">
        <v>28</v>
      </c>
      <c r="G40" s="18"/>
      <c r="H40" s="19">
        <f t="shared" ref="H40" si="93">(IF(D40="SHORT",E40-F40,IF(D40="LONG",F40-E40)))*C40</f>
        <v>6000</v>
      </c>
      <c r="I40" s="20"/>
      <c r="J40" s="20">
        <f t="shared" ref="J40" si="94">(I40+H40)/C40</f>
        <v>2</v>
      </c>
      <c r="K40" s="21">
        <f t="shared" ref="K40" si="95">J40*C40</f>
        <v>6000</v>
      </c>
    </row>
    <row r="41" spans="1:11" ht="15.75" x14ac:dyDescent="0.25">
      <c r="A41" s="26"/>
      <c r="B41" s="27"/>
      <c r="C41" s="27"/>
      <c r="D41" s="27"/>
      <c r="E41" s="27"/>
      <c r="F41" s="27"/>
      <c r="G41" s="27"/>
      <c r="H41" s="28"/>
      <c r="I41" s="29"/>
      <c r="J41" s="30"/>
      <c r="K41" s="27"/>
    </row>
    <row r="42" spans="1:11" s="11" customFormat="1" ht="17.25" customHeight="1" x14ac:dyDescent="0.25">
      <c r="A42" s="6">
        <v>43404</v>
      </c>
      <c r="B42" s="41" t="s">
        <v>167</v>
      </c>
      <c r="C42" s="42">
        <v>3900</v>
      </c>
      <c r="D42" s="41" t="s">
        <v>13</v>
      </c>
      <c r="E42" s="43">
        <v>14.9</v>
      </c>
      <c r="F42" s="43">
        <v>16.45</v>
      </c>
      <c r="G42" s="7">
        <v>18.25</v>
      </c>
      <c r="H42" s="8">
        <f t="shared" ref="H42" si="96">(IF(D42="SHORT",E42-F42,IF(D42="LONG",F42-E42)))*C42</f>
        <v>6044.9999999999955</v>
      </c>
      <c r="I42" s="9">
        <f t="shared" ref="I42" si="97">(IF(D42="SHORT",IF(G42="",0,F42-G42),IF(D42="LONG",IF(G42="",0,G42-F42))))*C42</f>
        <v>7020.0000000000027</v>
      </c>
      <c r="J42" s="9">
        <f t="shared" ref="J42" si="98">(I42+H42)/C42</f>
        <v>3.3499999999999996</v>
      </c>
      <c r="K42" s="10">
        <f t="shared" ref="K42" si="99">J42*C42</f>
        <v>13064.999999999998</v>
      </c>
    </row>
    <row r="43" spans="1:11" s="11" customFormat="1" ht="17.25" customHeight="1" x14ac:dyDescent="0.25">
      <c r="A43" s="6">
        <v>43403</v>
      </c>
      <c r="B43" s="41" t="s">
        <v>166</v>
      </c>
      <c r="C43" s="42">
        <v>1650</v>
      </c>
      <c r="D43" s="41" t="s">
        <v>13</v>
      </c>
      <c r="E43" s="43">
        <v>31</v>
      </c>
      <c r="F43" s="43">
        <v>35</v>
      </c>
      <c r="G43" s="7">
        <v>40.5</v>
      </c>
      <c r="H43" s="8">
        <f t="shared" ref="H43" si="100">(IF(D43="SHORT",E43-F43,IF(D43="LONG",F43-E43)))*C43</f>
        <v>6600</v>
      </c>
      <c r="I43" s="9">
        <f t="shared" ref="I43" si="101">(IF(D43="SHORT",IF(G43="",0,F43-G43),IF(D43="LONG",IF(G43="",0,G43-F43))))*C43</f>
        <v>9075</v>
      </c>
      <c r="J43" s="9">
        <f t="shared" ref="J43" si="102">(I43+H43)/C43</f>
        <v>9.5</v>
      </c>
      <c r="K43" s="10">
        <f t="shared" ref="K43" si="103">J43*C43</f>
        <v>15675</v>
      </c>
    </row>
    <row r="44" spans="1:11" s="11" customFormat="1" ht="17.25" customHeight="1" x14ac:dyDescent="0.25">
      <c r="A44" s="6">
        <v>43402</v>
      </c>
      <c r="B44" s="41" t="s">
        <v>165</v>
      </c>
      <c r="C44" s="42">
        <v>2250</v>
      </c>
      <c r="D44" s="41" t="s">
        <v>13</v>
      </c>
      <c r="E44" s="43">
        <v>22</v>
      </c>
      <c r="F44" s="43">
        <v>25</v>
      </c>
      <c r="G44" s="7">
        <v>28.5</v>
      </c>
      <c r="H44" s="8">
        <f t="shared" ref="H44" si="104">(IF(D44="SHORT",E44-F44,IF(D44="LONG",F44-E44)))*C44</f>
        <v>6750</v>
      </c>
      <c r="I44" s="9">
        <f t="shared" ref="I44" si="105">(IF(D44="SHORT",IF(G44="",0,F44-G44),IF(D44="LONG",IF(G44="",0,G44-F44))))*C44</f>
        <v>7875</v>
      </c>
      <c r="J44" s="9">
        <f t="shared" ref="J44" si="106">(I44+H44)/C44</f>
        <v>6.5</v>
      </c>
      <c r="K44" s="10">
        <f t="shared" ref="K44" si="107">J44*C44</f>
        <v>14625</v>
      </c>
    </row>
    <row r="45" spans="1:11" s="22" customFormat="1" ht="17.25" customHeight="1" x14ac:dyDescent="0.25">
      <c r="A45" s="17">
        <v>43398</v>
      </c>
      <c r="B45" s="35" t="s">
        <v>164</v>
      </c>
      <c r="C45" s="36">
        <v>13500</v>
      </c>
      <c r="D45" s="44" t="s">
        <v>13</v>
      </c>
      <c r="E45" s="37">
        <v>7.05</v>
      </c>
      <c r="F45" s="37">
        <v>7.75</v>
      </c>
      <c r="G45" s="18"/>
      <c r="H45" s="19">
        <f t="shared" ref="H45" si="108">(IF(D45="SHORT",E45-F45,IF(D45="LONG",F45-E45)))*C45</f>
        <v>9450.0000000000018</v>
      </c>
      <c r="I45" s="20"/>
      <c r="J45" s="20">
        <f t="shared" ref="J45" si="109">(I45+H45)/C45</f>
        <v>0.70000000000000018</v>
      </c>
      <c r="K45" s="21">
        <f t="shared" ref="K45" si="110">J45*C45</f>
        <v>9450.0000000000018</v>
      </c>
    </row>
    <row r="46" spans="1:11" s="22" customFormat="1" ht="17.25" customHeight="1" x14ac:dyDescent="0.25">
      <c r="A46" s="17">
        <v>43397</v>
      </c>
      <c r="B46" s="35" t="s">
        <v>163</v>
      </c>
      <c r="C46" s="36">
        <v>8400</v>
      </c>
      <c r="D46" s="44" t="s">
        <v>13</v>
      </c>
      <c r="E46" s="37">
        <v>1.5</v>
      </c>
      <c r="F46" s="37">
        <v>2.5</v>
      </c>
      <c r="G46" s="18"/>
      <c r="H46" s="19">
        <f t="shared" ref="H46:H47" si="111">(IF(D46="SHORT",E46-F46,IF(D46="LONG",F46-E46)))*C46</f>
        <v>8400</v>
      </c>
      <c r="I46" s="20"/>
      <c r="J46" s="20">
        <f t="shared" ref="J46:J47" si="112">(I46+H46)/C46</f>
        <v>1</v>
      </c>
      <c r="K46" s="21">
        <f t="shared" ref="K46:K47" si="113">J46*C46</f>
        <v>8400</v>
      </c>
    </row>
    <row r="47" spans="1:11" s="22" customFormat="1" ht="17.25" customHeight="1" x14ac:dyDescent="0.25">
      <c r="A47" s="17">
        <v>43397</v>
      </c>
      <c r="B47" s="35" t="s">
        <v>162</v>
      </c>
      <c r="C47" s="36">
        <v>3000</v>
      </c>
      <c r="D47" s="44" t="s">
        <v>13</v>
      </c>
      <c r="E47" s="37">
        <v>3.4</v>
      </c>
      <c r="F47" s="37">
        <v>5.15</v>
      </c>
      <c r="G47" s="18"/>
      <c r="H47" s="19">
        <f t="shared" si="111"/>
        <v>5250.0000000000009</v>
      </c>
      <c r="I47" s="20"/>
      <c r="J47" s="20">
        <f t="shared" si="112"/>
        <v>1.7500000000000002</v>
      </c>
      <c r="K47" s="21">
        <f t="shared" si="113"/>
        <v>5250.0000000000009</v>
      </c>
    </row>
    <row r="48" spans="1:11" s="22" customFormat="1" ht="17.25" customHeight="1" x14ac:dyDescent="0.25">
      <c r="A48" s="17">
        <v>43396</v>
      </c>
      <c r="B48" s="35" t="s">
        <v>161</v>
      </c>
      <c r="C48" s="36">
        <v>10500</v>
      </c>
      <c r="D48" s="44" t="s">
        <v>13</v>
      </c>
      <c r="E48" s="37">
        <v>2.8</v>
      </c>
      <c r="F48" s="37">
        <v>2.2000000000000002</v>
      </c>
      <c r="G48" s="18"/>
      <c r="H48" s="19">
        <f t="shared" ref="H48" si="114">(IF(D48="SHORT",E48-F48,IF(D48="LONG",F48-E48)))*C48</f>
        <v>-6299.9999999999964</v>
      </c>
      <c r="I48" s="20"/>
      <c r="J48" s="20">
        <f t="shared" ref="J48" si="115">(I48+H48)/C48</f>
        <v>-0.59999999999999964</v>
      </c>
      <c r="K48" s="21">
        <f t="shared" ref="K48" si="116">J48*C48</f>
        <v>-6299.9999999999964</v>
      </c>
    </row>
    <row r="49" spans="1:11" s="22" customFormat="1" ht="17.25" customHeight="1" x14ac:dyDescent="0.25">
      <c r="A49" s="17">
        <v>43395</v>
      </c>
      <c r="B49" s="35" t="s">
        <v>160</v>
      </c>
      <c r="C49" s="36">
        <v>3600</v>
      </c>
      <c r="D49" s="44" t="s">
        <v>13</v>
      </c>
      <c r="E49" s="37">
        <v>6</v>
      </c>
      <c r="F49" s="37">
        <v>7</v>
      </c>
      <c r="G49" s="18"/>
      <c r="H49" s="19">
        <f t="shared" ref="H49" si="117">(IF(D49="SHORT",E49-F49,IF(D49="LONG",F49-E49)))*C49</f>
        <v>3600</v>
      </c>
      <c r="I49" s="20"/>
      <c r="J49" s="20">
        <f t="shared" ref="J49" si="118">(I49+H49)/C49</f>
        <v>1</v>
      </c>
      <c r="K49" s="21">
        <f t="shared" ref="K49" si="119">J49*C49</f>
        <v>3600</v>
      </c>
    </row>
    <row r="50" spans="1:11" s="22" customFormat="1" ht="17.25" customHeight="1" x14ac:dyDescent="0.25">
      <c r="A50" s="17">
        <v>43390</v>
      </c>
      <c r="B50" s="44" t="s">
        <v>159</v>
      </c>
      <c r="C50" s="36">
        <v>7500</v>
      </c>
      <c r="D50" s="44" t="s">
        <v>13</v>
      </c>
      <c r="E50" s="37">
        <v>2</v>
      </c>
      <c r="F50" s="37">
        <v>2.95</v>
      </c>
      <c r="G50" s="18"/>
      <c r="H50" s="19">
        <f t="shared" ref="H50" si="120">(IF(D50="SHORT",E50-F50,IF(D50="LONG",F50-E50)))*C50</f>
        <v>7125.0000000000009</v>
      </c>
      <c r="I50" s="20"/>
      <c r="J50" s="20">
        <f t="shared" ref="J50" si="121">(I50+H50)/C50</f>
        <v>0.95000000000000007</v>
      </c>
      <c r="K50" s="21">
        <f t="shared" ref="K50" si="122">J50*C50</f>
        <v>7125.0000000000009</v>
      </c>
    </row>
    <row r="51" spans="1:11" s="11" customFormat="1" ht="17.25" customHeight="1" x14ac:dyDescent="0.25">
      <c r="A51" s="6">
        <v>43389</v>
      </c>
      <c r="B51" s="41" t="s">
        <v>158</v>
      </c>
      <c r="C51" s="42">
        <v>1500</v>
      </c>
      <c r="D51" s="41" t="s">
        <v>13</v>
      </c>
      <c r="E51" s="43">
        <v>20.25</v>
      </c>
      <c r="F51" s="43">
        <v>24.25</v>
      </c>
      <c r="G51" s="7">
        <v>29</v>
      </c>
      <c r="H51" s="8">
        <f t="shared" ref="H51" si="123">(IF(D51="SHORT",E51-F51,IF(D51="LONG",F51-E51)))*C51</f>
        <v>6000</v>
      </c>
      <c r="I51" s="9">
        <f t="shared" ref="I51" si="124">(IF(D51="SHORT",IF(G51="",0,F51-G51),IF(D51="LONG",IF(G51="",0,G51-F51))))*C51</f>
        <v>7125</v>
      </c>
      <c r="J51" s="9">
        <f t="shared" ref="J51" si="125">(I51+H51)/C51</f>
        <v>8.75</v>
      </c>
      <c r="K51" s="10">
        <f t="shared" ref="K51" si="126">J51*C51</f>
        <v>13125</v>
      </c>
    </row>
    <row r="52" spans="1:11" s="22" customFormat="1" ht="17.25" customHeight="1" x14ac:dyDescent="0.25">
      <c r="A52" s="17">
        <v>43388</v>
      </c>
      <c r="B52" s="35" t="s">
        <v>157</v>
      </c>
      <c r="C52" s="36">
        <v>4000</v>
      </c>
      <c r="D52" s="44" t="s">
        <v>13</v>
      </c>
      <c r="E52" s="37">
        <v>2.2000000000000002</v>
      </c>
      <c r="F52" s="37">
        <v>1.9</v>
      </c>
      <c r="G52" s="18"/>
      <c r="H52" s="19">
        <f t="shared" ref="H52" si="127">(IF(D52="SHORT",E52-F52,IF(D52="LONG",F52-E52)))*C52</f>
        <v>-1200.0000000000011</v>
      </c>
      <c r="I52" s="20"/>
      <c r="J52" s="20">
        <f t="shared" ref="J52" si="128">(I52+H52)/C52</f>
        <v>-0.30000000000000027</v>
      </c>
      <c r="K52" s="21">
        <f t="shared" ref="K52" si="129">J52*C52</f>
        <v>-1200.0000000000011</v>
      </c>
    </row>
    <row r="53" spans="1:11" s="22" customFormat="1" ht="17.25" customHeight="1" x14ac:dyDescent="0.25">
      <c r="A53" s="17">
        <v>43384</v>
      </c>
      <c r="B53" s="35" t="s">
        <v>155</v>
      </c>
      <c r="C53" s="36">
        <v>8001</v>
      </c>
      <c r="D53" s="44" t="s">
        <v>13</v>
      </c>
      <c r="E53" s="37">
        <v>6.5</v>
      </c>
      <c r="F53" s="37">
        <v>7.5</v>
      </c>
      <c r="G53" s="18"/>
      <c r="H53" s="19">
        <f t="shared" ref="H53:H55" si="130">(IF(D53="SHORT",E53-F53,IF(D53="LONG",F53-E53)))*C53</f>
        <v>8001</v>
      </c>
      <c r="I53" s="20"/>
      <c r="J53" s="20">
        <f t="shared" ref="J53:J55" si="131">(I53+H53)/C53</f>
        <v>1</v>
      </c>
      <c r="K53" s="21">
        <f t="shared" ref="K53:K55" si="132">J53*C53</f>
        <v>8001</v>
      </c>
    </row>
    <row r="54" spans="1:11" s="22" customFormat="1" ht="17.25" customHeight="1" x14ac:dyDescent="0.25">
      <c r="A54" s="17">
        <v>43384</v>
      </c>
      <c r="B54" s="35" t="s">
        <v>154</v>
      </c>
      <c r="C54" s="36">
        <v>4500</v>
      </c>
      <c r="D54" s="44" t="s">
        <v>13</v>
      </c>
      <c r="E54" s="37">
        <v>27.2</v>
      </c>
      <c r="F54" s="37">
        <v>28.95</v>
      </c>
      <c r="G54" s="18"/>
      <c r="H54" s="19">
        <f t="shared" si="130"/>
        <v>7875</v>
      </c>
      <c r="I54" s="20"/>
      <c r="J54" s="20">
        <f t="shared" si="131"/>
        <v>1.75</v>
      </c>
      <c r="K54" s="21">
        <f t="shared" si="132"/>
        <v>7875</v>
      </c>
    </row>
    <row r="55" spans="1:11" s="22" customFormat="1" ht="17.25" customHeight="1" x14ac:dyDescent="0.25">
      <c r="A55" s="17">
        <v>43383</v>
      </c>
      <c r="B55" s="35" t="s">
        <v>156</v>
      </c>
      <c r="C55" s="36">
        <v>4500</v>
      </c>
      <c r="D55" s="44" t="s">
        <v>13</v>
      </c>
      <c r="E55" s="37">
        <v>5.75</v>
      </c>
      <c r="F55" s="37">
        <v>4</v>
      </c>
      <c r="G55" s="18"/>
      <c r="H55" s="19">
        <f t="shared" si="130"/>
        <v>-7875</v>
      </c>
      <c r="I55" s="20"/>
      <c r="J55" s="20">
        <f t="shared" si="131"/>
        <v>-1.75</v>
      </c>
      <c r="K55" s="21">
        <f t="shared" si="132"/>
        <v>-7875</v>
      </c>
    </row>
    <row r="56" spans="1:11" s="22" customFormat="1" ht="17.25" customHeight="1" x14ac:dyDescent="0.25">
      <c r="A56" s="17">
        <v>43382</v>
      </c>
      <c r="B56" s="35" t="s">
        <v>153</v>
      </c>
      <c r="C56" s="36">
        <v>12000</v>
      </c>
      <c r="D56" s="44" t="s">
        <v>13</v>
      </c>
      <c r="E56" s="37">
        <v>2.75</v>
      </c>
      <c r="F56" s="37">
        <v>3.6</v>
      </c>
      <c r="G56" s="18"/>
      <c r="H56" s="19">
        <f t="shared" ref="H56:H57" si="133">(IF(D56="SHORT",E56-F56,IF(D56="LONG",F56-E56)))*C56</f>
        <v>10200.000000000002</v>
      </c>
      <c r="I56" s="20"/>
      <c r="J56" s="20">
        <f t="shared" ref="J56:J57" si="134">(I56+H56)/C56</f>
        <v>0.8500000000000002</v>
      </c>
      <c r="K56" s="21">
        <f t="shared" ref="K56:K57" si="135">J56*C56</f>
        <v>10200.000000000002</v>
      </c>
    </row>
    <row r="57" spans="1:11" s="22" customFormat="1" ht="17.25" customHeight="1" x14ac:dyDescent="0.25">
      <c r="A57" s="17">
        <v>43381</v>
      </c>
      <c r="B57" s="35" t="s">
        <v>152</v>
      </c>
      <c r="C57" s="36">
        <v>3000</v>
      </c>
      <c r="D57" s="44" t="s">
        <v>13</v>
      </c>
      <c r="E57" s="37">
        <v>15.15</v>
      </c>
      <c r="F57" s="37">
        <v>17.399999999999999</v>
      </c>
      <c r="G57" s="18"/>
      <c r="H57" s="19">
        <f t="shared" si="133"/>
        <v>6749.9999999999945</v>
      </c>
      <c r="I57" s="20"/>
      <c r="J57" s="20">
        <f t="shared" si="134"/>
        <v>2.2499999999999982</v>
      </c>
      <c r="K57" s="21">
        <f t="shared" si="135"/>
        <v>6749.9999999999945</v>
      </c>
    </row>
    <row r="58" spans="1:11" s="22" customFormat="1" ht="17.25" customHeight="1" x14ac:dyDescent="0.25">
      <c r="A58" s="17">
        <v>43378</v>
      </c>
      <c r="B58" s="35" t="s">
        <v>150</v>
      </c>
      <c r="C58" s="36">
        <v>12000</v>
      </c>
      <c r="D58" s="44" t="s">
        <v>13</v>
      </c>
      <c r="E58" s="37">
        <v>8.5</v>
      </c>
      <c r="F58" s="37">
        <v>9.25</v>
      </c>
      <c r="G58" s="18"/>
      <c r="H58" s="19">
        <f t="shared" ref="H58" si="136">(IF(D58="SHORT",E58-F58,IF(D58="LONG",F58-E58)))*C58</f>
        <v>9000</v>
      </c>
      <c r="I58" s="20"/>
      <c r="J58" s="20">
        <f t="shared" ref="J58" si="137">(I58+H58)/C58</f>
        <v>0.75</v>
      </c>
      <c r="K58" s="21">
        <f t="shared" ref="K58" si="138">J58*C58</f>
        <v>9000</v>
      </c>
    </row>
    <row r="59" spans="1:11" s="11" customFormat="1" ht="17.25" customHeight="1" x14ac:dyDescent="0.25">
      <c r="A59" s="6">
        <v>43376</v>
      </c>
      <c r="B59" s="41" t="s">
        <v>149</v>
      </c>
      <c r="C59" s="42">
        <v>2400</v>
      </c>
      <c r="D59" s="41" t="s">
        <v>13</v>
      </c>
      <c r="E59" s="43">
        <v>34.4</v>
      </c>
      <c r="F59" s="43">
        <v>37.4</v>
      </c>
      <c r="G59" s="7">
        <v>41.5</v>
      </c>
      <c r="H59" s="8">
        <f t="shared" ref="H59" si="139">(IF(D59="SHORT",E59-F59,IF(D59="LONG",F59-E59)))*C59</f>
        <v>7200</v>
      </c>
      <c r="I59" s="9">
        <f t="shared" ref="I59" si="140">(IF(D59="SHORT",IF(G59="",0,F59-G59),IF(D59="LONG",IF(G59="",0,G59-F59))))*C59</f>
        <v>9840.0000000000036</v>
      </c>
      <c r="J59" s="9">
        <f t="shared" ref="J59" si="141">(I59+H59)/C59</f>
        <v>7.1000000000000014</v>
      </c>
      <c r="K59" s="10">
        <f t="shared" ref="K59" si="142">J59*C59</f>
        <v>17040.000000000004</v>
      </c>
    </row>
    <row r="60" spans="1:11" s="22" customFormat="1" ht="17.25" customHeight="1" x14ac:dyDescent="0.25">
      <c r="A60" s="17">
        <v>43374</v>
      </c>
      <c r="B60" s="44" t="s">
        <v>139</v>
      </c>
      <c r="C60" s="36">
        <v>5250</v>
      </c>
      <c r="D60" s="44" t="s">
        <v>13</v>
      </c>
      <c r="E60" s="37">
        <v>7.45</v>
      </c>
      <c r="F60" s="37">
        <v>8.6999999999999993</v>
      </c>
      <c r="G60" s="18"/>
      <c r="H60" s="19">
        <f t="shared" ref="H60" si="143">(IF(D60="SHORT",E60-F60,IF(D60="LONG",F60-E60)))*C60</f>
        <v>6562.4999999999955</v>
      </c>
      <c r="I60" s="20"/>
      <c r="J60" s="20">
        <f t="shared" ref="J60" si="144">(I60+H60)/C60</f>
        <v>1.2499999999999991</v>
      </c>
      <c r="K60" s="21">
        <f t="shared" ref="K60" si="145">J60*C60</f>
        <v>6562.4999999999955</v>
      </c>
    </row>
    <row r="61" spans="1:11" ht="15.75" x14ac:dyDescent="0.25">
      <c r="A61" s="26"/>
      <c r="B61" s="27"/>
      <c r="C61" s="27"/>
      <c r="D61" s="27"/>
      <c r="E61" s="27"/>
      <c r="F61" s="27"/>
      <c r="G61" s="27"/>
      <c r="H61" s="28"/>
      <c r="I61" s="29"/>
      <c r="J61" s="30"/>
      <c r="K61" s="27"/>
    </row>
    <row r="62" spans="1:11" s="11" customFormat="1" ht="17.25" customHeight="1" x14ac:dyDescent="0.25">
      <c r="A62" s="6">
        <v>43371</v>
      </c>
      <c r="B62" s="41" t="s">
        <v>141</v>
      </c>
      <c r="C62" s="42">
        <v>8001</v>
      </c>
      <c r="D62" s="41" t="s">
        <v>13</v>
      </c>
      <c r="E62" s="43">
        <v>9</v>
      </c>
      <c r="F62" s="43">
        <v>10</v>
      </c>
      <c r="G62" s="7">
        <v>11.5</v>
      </c>
      <c r="H62" s="8">
        <f t="shared" ref="H62" si="146">(IF(D62="SHORT",E62-F62,IF(D62="LONG",F62-E62)))*C62</f>
        <v>8001</v>
      </c>
      <c r="I62" s="9">
        <f t="shared" ref="I62" si="147">(IF(D62="SHORT",IF(G62="",0,F62-G62),IF(D62="LONG",IF(G62="",0,G62-F62))))*C62</f>
        <v>12001.5</v>
      </c>
      <c r="J62" s="9">
        <f t="shared" ref="J62" si="148">(I62+H62)/C62</f>
        <v>2.5</v>
      </c>
      <c r="K62" s="10">
        <f t="shared" ref="K62" si="149">J62*C62</f>
        <v>20002.5</v>
      </c>
    </row>
    <row r="63" spans="1:11" s="22" customFormat="1" ht="17.25" customHeight="1" x14ac:dyDescent="0.25">
      <c r="A63" s="17">
        <v>43368</v>
      </c>
      <c r="B63" s="44" t="s">
        <v>139</v>
      </c>
      <c r="C63" s="36">
        <v>1750</v>
      </c>
      <c r="D63" s="44" t="s">
        <v>13</v>
      </c>
      <c r="E63" s="37">
        <v>1.7</v>
      </c>
      <c r="F63" s="37">
        <v>0.95</v>
      </c>
      <c r="G63" s="18"/>
      <c r="H63" s="19">
        <f t="shared" ref="H63:H71" si="150">(IF(D63="SHORT",E63-F63,IF(D63="LONG",F63-E63)))*C63</f>
        <v>-1312.5</v>
      </c>
      <c r="I63" s="20"/>
      <c r="J63" s="20">
        <f t="shared" ref="J63:J71" si="151">(I63+H63)/C63</f>
        <v>-0.75</v>
      </c>
      <c r="K63" s="21">
        <f t="shared" ref="K63:K71" si="152">J63*C63</f>
        <v>-1312.5</v>
      </c>
    </row>
    <row r="64" spans="1:11" s="22" customFormat="1" ht="17.25" customHeight="1" x14ac:dyDescent="0.25">
      <c r="A64" s="17">
        <v>43360</v>
      </c>
      <c r="B64" s="44" t="s">
        <v>146</v>
      </c>
      <c r="C64" s="36">
        <v>10500</v>
      </c>
      <c r="D64" s="44" t="s">
        <v>13</v>
      </c>
      <c r="E64" s="37">
        <v>6.1</v>
      </c>
      <c r="F64" s="37">
        <v>6.75</v>
      </c>
      <c r="G64" s="18"/>
      <c r="H64" s="19">
        <f t="shared" ref="H64:H65" si="153">(IF(D64="SHORT",E64-F64,IF(D64="LONG",F64-E64)))*C64</f>
        <v>6825.0000000000036</v>
      </c>
      <c r="I64" s="20"/>
      <c r="J64" s="20">
        <f t="shared" ref="J64:J65" si="154">(I64+H64)/C64</f>
        <v>0.65000000000000036</v>
      </c>
      <c r="K64" s="21">
        <f t="shared" ref="K64:K65" si="155">J64*C64</f>
        <v>6825.0000000000036</v>
      </c>
    </row>
    <row r="65" spans="1:11" s="22" customFormat="1" ht="17.25" customHeight="1" x14ac:dyDescent="0.25">
      <c r="A65" s="17">
        <v>43361</v>
      </c>
      <c r="B65" s="44" t="s">
        <v>145</v>
      </c>
      <c r="C65" s="36">
        <v>6000</v>
      </c>
      <c r="D65" s="44" t="s">
        <v>13</v>
      </c>
      <c r="E65" s="37">
        <v>6.5</v>
      </c>
      <c r="F65" s="37">
        <v>7.5</v>
      </c>
      <c r="G65" s="18"/>
      <c r="H65" s="19">
        <f t="shared" si="153"/>
        <v>6000</v>
      </c>
      <c r="I65" s="20"/>
      <c r="J65" s="20">
        <f t="shared" si="154"/>
        <v>1</v>
      </c>
      <c r="K65" s="21">
        <f t="shared" si="155"/>
        <v>6000</v>
      </c>
    </row>
    <row r="66" spans="1:11" s="11" customFormat="1" ht="17.25" customHeight="1" x14ac:dyDescent="0.25">
      <c r="A66" s="6">
        <v>43360</v>
      </c>
      <c r="B66" s="41" t="s">
        <v>144</v>
      </c>
      <c r="C66" s="42">
        <v>3000</v>
      </c>
      <c r="D66" s="41" t="s">
        <v>13</v>
      </c>
      <c r="E66" s="43">
        <v>29</v>
      </c>
      <c r="F66" s="43">
        <v>31</v>
      </c>
      <c r="G66" s="7">
        <v>33</v>
      </c>
      <c r="H66" s="8">
        <f t="shared" si="150"/>
        <v>6000</v>
      </c>
      <c r="I66" s="9">
        <f t="shared" ref="I66:I67" si="156">(IF(D66="SHORT",IF(G66="",0,F66-G66),IF(D66="LONG",IF(G66="",0,G66-F66))))*C66</f>
        <v>6000</v>
      </c>
      <c r="J66" s="9">
        <f t="shared" si="151"/>
        <v>4</v>
      </c>
      <c r="K66" s="10">
        <f t="shared" si="152"/>
        <v>12000</v>
      </c>
    </row>
    <row r="67" spans="1:11" s="11" customFormat="1" ht="17.25" customHeight="1" x14ac:dyDescent="0.25">
      <c r="A67" s="6">
        <v>43357</v>
      </c>
      <c r="B67" s="41" t="s">
        <v>143</v>
      </c>
      <c r="C67" s="42">
        <v>2400</v>
      </c>
      <c r="D67" s="41" t="s">
        <v>13</v>
      </c>
      <c r="E67" s="43">
        <v>35</v>
      </c>
      <c r="F67" s="43">
        <v>38</v>
      </c>
      <c r="G67" s="7">
        <v>45</v>
      </c>
      <c r="H67" s="8">
        <f t="shared" si="150"/>
        <v>7200</v>
      </c>
      <c r="I67" s="9">
        <f t="shared" si="156"/>
        <v>16800</v>
      </c>
      <c r="J67" s="9">
        <f t="shared" si="151"/>
        <v>10</v>
      </c>
      <c r="K67" s="10">
        <f t="shared" si="152"/>
        <v>24000</v>
      </c>
    </row>
    <row r="68" spans="1:11" s="22" customFormat="1" ht="17.25" customHeight="1" x14ac:dyDescent="0.25">
      <c r="A68" s="17">
        <v>43355</v>
      </c>
      <c r="B68" s="44" t="s">
        <v>142</v>
      </c>
      <c r="C68" s="36">
        <v>2400</v>
      </c>
      <c r="D68" s="44" t="s">
        <v>13</v>
      </c>
      <c r="E68" s="37">
        <v>21</v>
      </c>
      <c r="F68" s="37">
        <v>18</v>
      </c>
      <c r="G68" s="18"/>
      <c r="H68" s="19">
        <f t="shared" si="150"/>
        <v>-7200</v>
      </c>
      <c r="I68" s="20"/>
      <c r="J68" s="20">
        <f t="shared" si="151"/>
        <v>-3</v>
      </c>
      <c r="K68" s="21">
        <f t="shared" si="152"/>
        <v>-7200</v>
      </c>
    </row>
    <row r="69" spans="1:11" s="22" customFormat="1" ht="17.25" customHeight="1" x14ac:dyDescent="0.25">
      <c r="A69" s="17">
        <v>43354</v>
      </c>
      <c r="B69" s="44" t="s">
        <v>140</v>
      </c>
      <c r="C69" s="36">
        <v>5400</v>
      </c>
      <c r="D69" s="44" t="s">
        <v>13</v>
      </c>
      <c r="E69" s="37">
        <v>6.9</v>
      </c>
      <c r="F69" s="37">
        <v>5.9</v>
      </c>
      <c r="G69" s="18">
        <v>10.75</v>
      </c>
      <c r="H69" s="19">
        <f t="shared" si="150"/>
        <v>-5400</v>
      </c>
      <c r="I69" s="20"/>
      <c r="J69" s="20">
        <f t="shared" si="151"/>
        <v>-1</v>
      </c>
      <c r="K69" s="21">
        <f t="shared" si="152"/>
        <v>-5400</v>
      </c>
    </row>
    <row r="70" spans="1:11" s="22" customFormat="1" ht="17.25" customHeight="1" x14ac:dyDescent="0.25">
      <c r="A70" s="17">
        <v>43353</v>
      </c>
      <c r="B70" s="44" t="s">
        <v>148</v>
      </c>
      <c r="C70" s="36">
        <v>6750</v>
      </c>
      <c r="D70" s="44" t="s">
        <v>13</v>
      </c>
      <c r="E70" s="37">
        <v>4.95</v>
      </c>
      <c r="F70" s="37">
        <v>5.75</v>
      </c>
      <c r="G70" s="18"/>
      <c r="H70" s="19">
        <f t="shared" si="150"/>
        <v>5399.9999999999991</v>
      </c>
      <c r="I70" s="20">
        <f t="shared" ref="I70" si="157">(IF(D70="SHORT",IF(G70="",0,F70-G70),IF(D70="LONG",IF(G70="",0,G70-F70))))*C70</f>
        <v>0</v>
      </c>
      <c r="J70" s="20">
        <f t="shared" si="151"/>
        <v>0.79999999999999982</v>
      </c>
      <c r="K70" s="21">
        <f t="shared" si="152"/>
        <v>5399.9999999999991</v>
      </c>
    </row>
    <row r="71" spans="1:11" s="22" customFormat="1" ht="17.25" customHeight="1" x14ac:dyDescent="0.25">
      <c r="A71" s="17">
        <v>43350</v>
      </c>
      <c r="B71" s="44" t="s">
        <v>147</v>
      </c>
      <c r="C71" s="36">
        <v>12000</v>
      </c>
      <c r="D71" s="44" t="s">
        <v>13</v>
      </c>
      <c r="E71" s="37">
        <v>2.7</v>
      </c>
      <c r="F71" s="37">
        <v>3.1</v>
      </c>
      <c r="G71" s="18"/>
      <c r="H71" s="19">
        <f t="shared" si="150"/>
        <v>4799.9999999999991</v>
      </c>
      <c r="I71" s="20"/>
      <c r="J71" s="20">
        <f t="shared" si="151"/>
        <v>0.39999999999999991</v>
      </c>
      <c r="K71" s="21">
        <f t="shared" si="152"/>
        <v>4799.9999999999991</v>
      </c>
    </row>
    <row r="72" spans="1:11" s="11" customFormat="1" ht="17.25" customHeight="1" x14ac:dyDescent="0.25">
      <c r="A72" s="6">
        <v>43349</v>
      </c>
      <c r="B72" s="41" t="s">
        <v>137</v>
      </c>
      <c r="C72" s="42">
        <v>12000</v>
      </c>
      <c r="D72" s="41" t="s">
        <v>13</v>
      </c>
      <c r="E72" s="43">
        <v>7.5</v>
      </c>
      <c r="F72" s="43">
        <v>9</v>
      </c>
      <c r="G72" s="7">
        <v>10.75</v>
      </c>
      <c r="H72" s="8">
        <f t="shared" ref="H72" si="158">(IF(D72="SHORT",E72-F72,IF(D72="LONG",F72-E72)))*C72</f>
        <v>18000</v>
      </c>
      <c r="I72" s="9">
        <f t="shared" ref="I72" si="159">(IF(D72="SHORT",IF(G72="",0,F72-G72),IF(D72="LONG",IF(G72="",0,G72-F72))))*C72</f>
        <v>21000</v>
      </c>
      <c r="J72" s="9">
        <f t="shared" ref="J72" si="160">(I72+H72)/C72</f>
        <v>3.25</v>
      </c>
      <c r="K72" s="10">
        <f t="shared" ref="K72" si="161">J72*C72</f>
        <v>39000</v>
      </c>
    </row>
    <row r="73" spans="1:11" s="11" customFormat="1" ht="17.25" customHeight="1" x14ac:dyDescent="0.25">
      <c r="A73" s="6">
        <v>43348</v>
      </c>
      <c r="B73" s="41" t="s">
        <v>136</v>
      </c>
      <c r="C73" s="42">
        <v>3000</v>
      </c>
      <c r="D73" s="41" t="s">
        <v>13</v>
      </c>
      <c r="E73" s="43">
        <v>14.9</v>
      </c>
      <c r="F73" s="43">
        <v>17.149999999999999</v>
      </c>
      <c r="G73" s="7">
        <v>19.899999999999999</v>
      </c>
      <c r="H73" s="8">
        <f t="shared" ref="H73" si="162">(IF(D73="SHORT",E73-F73,IF(D73="LONG",F73-E73)))*C73</f>
        <v>6749.9999999999945</v>
      </c>
      <c r="I73" s="9">
        <f t="shared" ref="I73" si="163">(IF(D73="SHORT",IF(G73="",0,F73-G73),IF(D73="LONG",IF(G73="",0,G73-F73))))*C73</f>
        <v>8250</v>
      </c>
      <c r="J73" s="9">
        <f t="shared" ref="J73" si="164">(I73+H73)/C73</f>
        <v>4.9999999999999982</v>
      </c>
      <c r="K73" s="10">
        <f t="shared" ref="K73" si="165">J73*C73</f>
        <v>14999.999999999995</v>
      </c>
    </row>
    <row r="74" spans="1:11" s="22" customFormat="1" ht="17.25" customHeight="1" x14ac:dyDescent="0.25">
      <c r="A74" s="17">
        <v>43348</v>
      </c>
      <c r="B74" s="35" t="s">
        <v>135</v>
      </c>
      <c r="C74" s="36">
        <v>1500</v>
      </c>
      <c r="D74" s="35" t="s">
        <v>13</v>
      </c>
      <c r="E74" s="37">
        <v>19.75</v>
      </c>
      <c r="F74" s="37">
        <v>23</v>
      </c>
      <c r="G74" s="37"/>
      <c r="H74" s="38">
        <f t="shared" ref="H74" si="166">(IF(D74="SHORT",E74-F74,IF(D74="LONG",F74-E74)))*C74</f>
        <v>4875</v>
      </c>
      <c r="I74" s="20"/>
      <c r="J74" s="39">
        <f t="shared" ref="J74" si="167">(H74+I74)/C74</f>
        <v>3.25</v>
      </c>
      <c r="K74" s="40">
        <f t="shared" ref="K74" si="168">SUM(H74:I74)</f>
        <v>4875</v>
      </c>
    </row>
    <row r="75" spans="1:11" s="22" customFormat="1" ht="17.25" customHeight="1" x14ac:dyDescent="0.25">
      <c r="A75" s="17">
        <v>43347</v>
      </c>
      <c r="B75" s="35" t="s">
        <v>134</v>
      </c>
      <c r="C75" s="36">
        <v>12000</v>
      </c>
      <c r="D75" s="35" t="s">
        <v>13</v>
      </c>
      <c r="E75" s="37">
        <v>3.2</v>
      </c>
      <c r="F75" s="37">
        <v>4</v>
      </c>
      <c r="G75" s="37"/>
      <c r="H75" s="38">
        <f t="shared" ref="H75" si="169">(IF(D75="SHORT",E75-F75,IF(D75="LONG",F75-E75)))*C75</f>
        <v>9599.9999999999982</v>
      </c>
      <c r="I75" s="20"/>
      <c r="J75" s="39">
        <f t="shared" ref="J75" si="170">(H75+I75)/C75</f>
        <v>0.79999999999999982</v>
      </c>
      <c r="K75" s="40">
        <f t="shared" ref="K75" si="171">SUM(H75:I75)</f>
        <v>9599.9999999999982</v>
      </c>
    </row>
    <row r="76" spans="1:11" ht="15.75" x14ac:dyDescent="0.25">
      <c r="A76" s="26"/>
      <c r="B76" s="27"/>
      <c r="C76" s="27"/>
      <c r="D76" s="27"/>
      <c r="E76" s="27"/>
      <c r="F76" s="27"/>
      <c r="G76" s="27"/>
      <c r="H76" s="28"/>
      <c r="I76" s="29"/>
      <c r="J76" s="30"/>
      <c r="K76" s="27"/>
    </row>
    <row r="77" spans="1:11" s="22" customFormat="1" ht="17.25" customHeight="1" x14ac:dyDescent="0.25">
      <c r="A77" s="17">
        <v>43343</v>
      </c>
      <c r="B77" s="35" t="s">
        <v>133</v>
      </c>
      <c r="C77" s="36">
        <v>3183</v>
      </c>
      <c r="D77" s="35" t="s">
        <v>13</v>
      </c>
      <c r="E77" s="37">
        <v>17.899999999999999</v>
      </c>
      <c r="F77" s="37">
        <v>19.899999999999999</v>
      </c>
      <c r="G77" s="37"/>
      <c r="H77" s="38">
        <f t="shared" ref="H77" si="172">(IF(D77="SHORT",E77-F77,IF(D77="LONG",F77-E77)))*C77</f>
        <v>6366</v>
      </c>
      <c r="I77" s="20"/>
      <c r="J77" s="39">
        <f t="shared" ref="J77" si="173">(H77+I77)/C77</f>
        <v>2</v>
      </c>
      <c r="K77" s="40">
        <f t="shared" ref="K77" si="174">SUM(H77:I77)</f>
        <v>6366</v>
      </c>
    </row>
    <row r="78" spans="1:11" s="11" customFormat="1" ht="17.25" customHeight="1" x14ac:dyDescent="0.25">
      <c r="A78" s="6">
        <v>43342</v>
      </c>
      <c r="B78" s="41" t="s">
        <v>132</v>
      </c>
      <c r="C78" s="42">
        <v>2400</v>
      </c>
      <c r="D78" s="41" t="s">
        <v>13</v>
      </c>
      <c r="E78" s="43">
        <v>33.5</v>
      </c>
      <c r="F78" s="43">
        <v>36.75</v>
      </c>
      <c r="G78" s="7">
        <v>39.75</v>
      </c>
      <c r="H78" s="8">
        <f t="shared" ref="H78" si="175">(IF(D78="SHORT",E78-F78,IF(D78="LONG",F78-E78)))*C78</f>
        <v>7800</v>
      </c>
      <c r="I78" s="9">
        <f t="shared" ref="I78" si="176">(IF(D78="SHORT",IF(G78="",0,F78-G78),IF(D78="LONG",IF(G78="",0,G78-F78))))*C78</f>
        <v>7200</v>
      </c>
      <c r="J78" s="9">
        <f t="shared" ref="J78" si="177">(I78+H78)/C78</f>
        <v>6.25</v>
      </c>
      <c r="K78" s="10">
        <f t="shared" ref="K78" si="178">J78*C78</f>
        <v>15000</v>
      </c>
    </row>
    <row r="79" spans="1:11" s="22" customFormat="1" ht="17.25" customHeight="1" x14ac:dyDescent="0.25">
      <c r="A79" s="17">
        <v>43341</v>
      </c>
      <c r="B79" s="35" t="s">
        <v>131</v>
      </c>
      <c r="C79" s="36">
        <v>10500</v>
      </c>
      <c r="D79" s="35" t="s">
        <v>13</v>
      </c>
      <c r="E79" s="37">
        <v>3.5</v>
      </c>
      <c r="F79" s="37">
        <v>4.3499999999999996</v>
      </c>
      <c r="G79" s="37"/>
      <c r="H79" s="38">
        <f t="shared" ref="H79:H80" si="179">(IF(D79="SHORT",E79-F79,IF(D79="LONG",F79-E79)))*C79</f>
        <v>8924.9999999999964</v>
      </c>
      <c r="I79" s="20"/>
      <c r="J79" s="39">
        <f t="shared" ref="J79:J80" si="180">(H79+I79)/C79</f>
        <v>0.84999999999999964</v>
      </c>
      <c r="K79" s="40">
        <f t="shared" ref="K79:K80" si="181">SUM(H79:I79)</f>
        <v>8924.9999999999964</v>
      </c>
    </row>
    <row r="80" spans="1:11" s="22" customFormat="1" ht="17.25" customHeight="1" x14ac:dyDescent="0.25">
      <c r="A80" s="17">
        <v>43341</v>
      </c>
      <c r="B80" s="35" t="s">
        <v>130</v>
      </c>
      <c r="C80" s="36">
        <v>18000</v>
      </c>
      <c r="D80" s="35" t="s">
        <v>13</v>
      </c>
      <c r="E80" s="37">
        <v>3.7</v>
      </c>
      <c r="F80" s="37">
        <v>4.1500000000000004</v>
      </c>
      <c r="G80" s="37"/>
      <c r="H80" s="38">
        <f t="shared" si="179"/>
        <v>8100.0000000000036</v>
      </c>
      <c r="I80" s="20"/>
      <c r="J80" s="39">
        <f t="shared" si="180"/>
        <v>0.45000000000000018</v>
      </c>
      <c r="K80" s="40">
        <f t="shared" si="181"/>
        <v>8100.0000000000036</v>
      </c>
    </row>
    <row r="81" spans="1:11" s="22" customFormat="1" ht="17.25" customHeight="1" x14ac:dyDescent="0.25">
      <c r="A81" s="17">
        <v>43336</v>
      </c>
      <c r="B81" s="35" t="s">
        <v>129</v>
      </c>
      <c r="C81" s="36">
        <v>4500</v>
      </c>
      <c r="D81" s="35" t="s">
        <v>13</v>
      </c>
      <c r="E81" s="37">
        <v>10</v>
      </c>
      <c r="F81" s="37">
        <v>8.75</v>
      </c>
      <c r="G81" s="37"/>
      <c r="H81" s="38">
        <f>(IF(D81="SHORT",E81-F81,IF(D81="LONG",F81-E81)))*C81</f>
        <v>-5625</v>
      </c>
      <c r="I81" s="20"/>
      <c r="J81" s="39">
        <f>(H81+I81)/C81</f>
        <v>-1.25</v>
      </c>
      <c r="K81" s="40">
        <f t="shared" ref="K81" si="182">SUM(H81:I81)</f>
        <v>-5625</v>
      </c>
    </row>
    <row r="82" spans="1:11" s="11" customFormat="1" ht="17.25" customHeight="1" x14ac:dyDescent="0.25">
      <c r="A82" s="6">
        <v>43335</v>
      </c>
      <c r="B82" s="41" t="s">
        <v>128</v>
      </c>
      <c r="C82" s="42">
        <v>7500</v>
      </c>
      <c r="D82" s="41" t="s">
        <v>13</v>
      </c>
      <c r="E82" s="43">
        <v>6.95</v>
      </c>
      <c r="F82" s="43">
        <v>7.95</v>
      </c>
      <c r="G82" s="7">
        <v>9.4499999999999993</v>
      </c>
      <c r="H82" s="8">
        <f t="shared" ref="H82" si="183">(IF(D82="SHORT",E82-F82,IF(D82="LONG",F82-E82)))*C82</f>
        <v>7500</v>
      </c>
      <c r="I82" s="9">
        <f t="shared" ref="I82" si="184">(IF(D82="SHORT",IF(G82="",0,F82-G82),IF(D82="LONG",IF(G82="",0,G82-F82))))*C82</f>
        <v>11249.999999999993</v>
      </c>
      <c r="J82" s="9">
        <f t="shared" ref="J82" si="185">(I82+H82)/C82</f>
        <v>2.4999999999999991</v>
      </c>
      <c r="K82" s="10">
        <f t="shared" ref="K82" si="186">J82*C82</f>
        <v>18749.999999999993</v>
      </c>
    </row>
    <row r="83" spans="1:11" s="22" customFormat="1" ht="17.25" customHeight="1" x14ac:dyDescent="0.25">
      <c r="A83" s="17">
        <v>43333</v>
      </c>
      <c r="B83" s="35" t="s">
        <v>126</v>
      </c>
      <c r="C83" s="36">
        <v>6600</v>
      </c>
      <c r="D83" s="35" t="s">
        <v>13</v>
      </c>
      <c r="E83" s="37">
        <v>1.5</v>
      </c>
      <c r="F83" s="37">
        <v>2.25</v>
      </c>
      <c r="G83" s="37"/>
      <c r="H83" s="38">
        <f>(IF(D83="SHORT",E83-F83,IF(D83="LONG",F83-E83)))*C83</f>
        <v>4950</v>
      </c>
      <c r="I83" s="20"/>
      <c r="J83" s="39">
        <f>(H83+I83)/C83</f>
        <v>0.75</v>
      </c>
      <c r="K83" s="40">
        <f t="shared" ref="K83" si="187">SUM(H83:I83)</f>
        <v>4950</v>
      </c>
    </row>
    <row r="84" spans="1:11" s="22" customFormat="1" ht="17.25" customHeight="1" x14ac:dyDescent="0.25">
      <c r="A84" s="17">
        <v>43332</v>
      </c>
      <c r="B84" s="35" t="s">
        <v>127</v>
      </c>
      <c r="C84" s="36">
        <v>7200</v>
      </c>
      <c r="D84" s="35" t="s">
        <v>13</v>
      </c>
      <c r="E84" s="37">
        <v>2.75</v>
      </c>
      <c r="F84" s="37">
        <v>3.5</v>
      </c>
      <c r="G84" s="37"/>
      <c r="H84" s="38">
        <f>(IF(D84="SHORT",E84-F84,IF(D84="LONG",F84-E84)))*C84</f>
        <v>5400</v>
      </c>
      <c r="I84" s="20"/>
      <c r="J84" s="39">
        <f>(H84+I84)/C84</f>
        <v>0.75</v>
      </c>
      <c r="K84" s="40">
        <f t="shared" ref="K84" si="188">SUM(H84:I84)</f>
        <v>5400</v>
      </c>
    </row>
    <row r="85" spans="1:11" s="22" customFormat="1" ht="17.25" customHeight="1" x14ac:dyDescent="0.25">
      <c r="A85" s="17">
        <v>43328</v>
      </c>
      <c r="B85" s="35" t="s">
        <v>125</v>
      </c>
      <c r="C85" s="36">
        <v>18000</v>
      </c>
      <c r="D85" s="35" t="s">
        <v>13</v>
      </c>
      <c r="E85" s="37">
        <v>1.95</v>
      </c>
      <c r="F85" s="37">
        <v>2.15</v>
      </c>
      <c r="G85" s="37"/>
      <c r="H85" s="38">
        <f>(IF(D85="SHORT",E85-F85,IF(D85="LONG",F85-E85)))*C85</f>
        <v>3599.9999999999991</v>
      </c>
      <c r="I85" s="20"/>
      <c r="J85" s="39">
        <f>(H85+I85)/C85</f>
        <v>0.19999999999999996</v>
      </c>
      <c r="K85" s="40">
        <f t="shared" ref="K85" si="189">SUM(H85:I85)</f>
        <v>3599.9999999999991</v>
      </c>
    </row>
    <row r="86" spans="1:11" s="22" customFormat="1" ht="17.25" customHeight="1" x14ac:dyDescent="0.25">
      <c r="A86" s="17">
        <v>43322</v>
      </c>
      <c r="B86" s="23" t="s">
        <v>115</v>
      </c>
      <c r="C86" s="18">
        <v>12000</v>
      </c>
      <c r="D86" s="18" t="s">
        <v>13</v>
      </c>
      <c r="E86" s="18">
        <v>1.3</v>
      </c>
      <c r="F86" s="18">
        <v>1.65</v>
      </c>
      <c r="G86" s="18"/>
      <c r="H86" s="19">
        <f t="shared" ref="H86:H87" si="190">(IF(D86="SHORT",E86-F86,IF(D86="LONG",F86-E86)))*C86</f>
        <v>4199.9999999999982</v>
      </c>
      <c r="I86" s="20"/>
      <c r="J86" s="20">
        <f t="shared" ref="J86:J87" si="191">(I86+H86)/C86</f>
        <v>0.34999999999999987</v>
      </c>
      <c r="K86" s="21">
        <f t="shared" ref="K86:K87" si="192">J86*C86</f>
        <v>4199.9999999999982</v>
      </c>
    </row>
    <row r="87" spans="1:11" s="22" customFormat="1" ht="17.25" customHeight="1" x14ac:dyDescent="0.25">
      <c r="A87" s="17">
        <v>43322</v>
      </c>
      <c r="B87" s="23" t="s">
        <v>114</v>
      </c>
      <c r="C87" s="18">
        <v>2100</v>
      </c>
      <c r="D87" s="18" t="s">
        <v>13</v>
      </c>
      <c r="E87" s="18">
        <v>19.25</v>
      </c>
      <c r="F87" s="18">
        <v>22</v>
      </c>
      <c r="G87" s="18"/>
      <c r="H87" s="19">
        <f t="shared" si="190"/>
        <v>5775</v>
      </c>
      <c r="I87" s="20"/>
      <c r="J87" s="20">
        <f t="shared" si="191"/>
        <v>2.75</v>
      </c>
      <c r="K87" s="21">
        <f t="shared" si="192"/>
        <v>5775</v>
      </c>
    </row>
    <row r="88" spans="1:11" s="22" customFormat="1" ht="17.25" customHeight="1" x14ac:dyDescent="0.25">
      <c r="A88" s="17">
        <v>43321</v>
      </c>
      <c r="B88" s="23" t="s">
        <v>113</v>
      </c>
      <c r="C88" s="18">
        <v>3750</v>
      </c>
      <c r="D88" s="18" t="s">
        <v>13</v>
      </c>
      <c r="E88" s="18">
        <v>20.5</v>
      </c>
      <c r="F88" s="18">
        <v>18.25</v>
      </c>
      <c r="G88" s="18"/>
      <c r="H88" s="19">
        <f t="shared" ref="H88" si="193">(IF(D88="SHORT",E88-F88,IF(D88="LONG",F88-E88)))*C88</f>
        <v>-8437.5</v>
      </c>
      <c r="I88" s="20"/>
      <c r="J88" s="20">
        <f t="shared" ref="J88" si="194">(I88+H88)/C88</f>
        <v>-2.25</v>
      </c>
      <c r="K88" s="21">
        <f t="shared" ref="K88" si="195">J88*C88</f>
        <v>-8437.5</v>
      </c>
    </row>
    <row r="89" spans="1:11" s="22" customFormat="1" ht="17.25" customHeight="1" x14ac:dyDescent="0.25">
      <c r="A89" s="17">
        <v>43319</v>
      </c>
      <c r="B89" s="23" t="s">
        <v>112</v>
      </c>
      <c r="C89" s="18">
        <v>2700</v>
      </c>
      <c r="D89" s="18" t="s">
        <v>13</v>
      </c>
      <c r="E89" s="18">
        <v>21</v>
      </c>
      <c r="F89" s="18">
        <v>19.2</v>
      </c>
      <c r="G89" s="18"/>
      <c r="H89" s="19">
        <f t="shared" ref="H89" si="196">(IF(D89="SHORT",E89-F89,IF(D89="LONG",F89-E89)))*C89</f>
        <v>-4860.0000000000018</v>
      </c>
      <c r="I89" s="20"/>
      <c r="J89" s="20">
        <f t="shared" ref="J89" si="197">(I89+H89)/C89</f>
        <v>-1.8000000000000007</v>
      </c>
      <c r="K89" s="21">
        <f t="shared" ref="K89" si="198">J89*C89</f>
        <v>-4860.0000000000018</v>
      </c>
    </row>
    <row r="90" spans="1:11" s="22" customFormat="1" ht="17.25" customHeight="1" x14ac:dyDescent="0.25">
      <c r="A90" s="17">
        <v>43314</v>
      </c>
      <c r="B90" s="18" t="s">
        <v>108</v>
      </c>
      <c r="C90" s="18">
        <v>6750</v>
      </c>
      <c r="D90" s="18" t="s">
        <v>13</v>
      </c>
      <c r="E90" s="18">
        <v>9.6999999999999993</v>
      </c>
      <c r="F90" s="18">
        <v>10.6</v>
      </c>
      <c r="G90" s="18"/>
      <c r="H90" s="19">
        <f t="shared" ref="H90" si="199">(IF(D90="SHORT",E90-F90,IF(D90="LONG",F90-E90)))*C90</f>
        <v>6075.0000000000027</v>
      </c>
      <c r="I90" s="20"/>
      <c r="J90" s="20">
        <f t="shared" ref="J90" si="200">(I90+H90)/C90</f>
        <v>0.90000000000000036</v>
      </c>
      <c r="K90" s="21">
        <f t="shared" ref="K90" si="201">J90*C90</f>
        <v>6075.0000000000027</v>
      </c>
    </row>
    <row r="91" spans="1:11" s="11" customFormat="1" ht="17.25" customHeight="1" x14ac:dyDescent="0.25">
      <c r="A91" s="6">
        <v>43313</v>
      </c>
      <c r="B91" s="7" t="s">
        <v>111</v>
      </c>
      <c r="C91" s="7">
        <v>4500</v>
      </c>
      <c r="D91" s="7" t="s">
        <v>13</v>
      </c>
      <c r="E91" s="7">
        <v>5.9</v>
      </c>
      <c r="F91" s="7">
        <v>7.65</v>
      </c>
      <c r="G91" s="7">
        <v>9.75</v>
      </c>
      <c r="H91" s="8">
        <f t="shared" ref="H91" si="202">(IF(D91="SHORT",E91-F91,IF(D91="LONG",F91-E91)))*C91</f>
        <v>7875</v>
      </c>
      <c r="I91" s="9">
        <f t="shared" ref="I91" si="203">(IF(D91="SHORT",IF(G91="",0,F91-G91),IF(D91="LONG",IF(G91="",0,G91-F91))))*C91</f>
        <v>9449.9999999999982</v>
      </c>
      <c r="J91" s="9">
        <f t="shared" ref="J91" si="204">(I91+H91)/C91</f>
        <v>3.85</v>
      </c>
      <c r="K91" s="10">
        <f t="shared" ref="K91" si="205">J91*C91</f>
        <v>17325</v>
      </c>
    </row>
    <row r="92" spans="1:11" ht="15.75" x14ac:dyDescent="0.25">
      <c r="A92" s="26"/>
      <c r="B92" s="27"/>
      <c r="C92" s="27"/>
      <c r="D92" s="27"/>
      <c r="E92" s="27"/>
      <c r="F92" s="27"/>
      <c r="G92" s="27"/>
      <c r="H92" s="28"/>
      <c r="I92" s="29"/>
      <c r="J92" s="30"/>
      <c r="K92" s="27"/>
    </row>
    <row r="93" spans="1:11" s="22" customFormat="1" x14ac:dyDescent="0.25">
      <c r="A93" s="17">
        <v>43312</v>
      </c>
      <c r="B93" s="18" t="s">
        <v>110</v>
      </c>
      <c r="C93" s="18">
        <v>1500</v>
      </c>
      <c r="D93" s="18" t="s">
        <v>13</v>
      </c>
      <c r="E93" s="18">
        <v>22</v>
      </c>
      <c r="F93" s="18">
        <v>19.5</v>
      </c>
      <c r="G93" s="18"/>
      <c r="H93" s="19">
        <f t="shared" ref="H93" si="206">(IF(D93="SHORT",E93-F93,IF(D93="LONG",F93-E93)))*C93</f>
        <v>-3750</v>
      </c>
      <c r="I93" s="20"/>
      <c r="J93" s="20">
        <f t="shared" ref="J93" si="207">(I93+H93)/C93</f>
        <v>-2.5</v>
      </c>
      <c r="K93" s="21">
        <f t="shared" ref="K93" si="208">J93*C93</f>
        <v>-3750</v>
      </c>
    </row>
    <row r="94" spans="1:11" s="11" customFormat="1" x14ac:dyDescent="0.25">
      <c r="A94" s="6">
        <v>43311</v>
      </c>
      <c r="B94" s="7" t="s">
        <v>109</v>
      </c>
      <c r="C94" s="7">
        <v>5100</v>
      </c>
      <c r="D94" s="7" t="s">
        <v>13</v>
      </c>
      <c r="E94" s="7">
        <v>10.8</v>
      </c>
      <c r="F94" s="7">
        <v>12.3</v>
      </c>
      <c r="G94" s="7">
        <v>14.05</v>
      </c>
      <c r="H94" s="8">
        <f t="shared" ref="H94" si="209">(IF(D94="SHORT",E94-F94,IF(D94="LONG",F94-E94)))*C94</f>
        <v>7650</v>
      </c>
      <c r="I94" s="9">
        <f t="shared" ref="I94" si="210">(IF(D94="SHORT",IF(G94="",0,F94-G94),IF(D94="LONG",IF(G94="",0,G94-F94))))*C94</f>
        <v>8925</v>
      </c>
      <c r="J94" s="9">
        <f t="shared" ref="J94" si="211">(I94+H94)/C94</f>
        <v>3.25</v>
      </c>
      <c r="K94" s="10">
        <f t="shared" ref="K94" si="212">J94*C94</f>
        <v>16575</v>
      </c>
    </row>
    <row r="95" spans="1:11" s="11" customFormat="1" x14ac:dyDescent="0.25">
      <c r="A95" s="6">
        <v>43308</v>
      </c>
      <c r="B95" s="7" t="s">
        <v>108</v>
      </c>
      <c r="C95" s="7">
        <v>6750</v>
      </c>
      <c r="D95" s="7" t="s">
        <v>13</v>
      </c>
      <c r="E95" s="7">
        <v>9.4499999999999993</v>
      </c>
      <c r="F95" s="7">
        <v>10.25</v>
      </c>
      <c r="G95" s="7">
        <v>11.5</v>
      </c>
      <c r="H95" s="8">
        <f t="shared" ref="H95" si="213">(IF(D95="SHORT",E95-F95,IF(D95="LONG",F95-E95)))*C95</f>
        <v>5400.0000000000045</v>
      </c>
      <c r="I95" s="9">
        <f t="shared" ref="I95" si="214">(IF(D95="SHORT",IF(G95="",0,F95-G95),IF(D95="LONG",IF(G95="",0,G95-F95))))*C95</f>
        <v>8437.5</v>
      </c>
      <c r="J95" s="9">
        <f t="shared" ref="J95" si="215">(I95+H95)/C95</f>
        <v>2.0500000000000007</v>
      </c>
      <c r="K95" s="10">
        <f t="shared" ref="K95" si="216">J95*C95</f>
        <v>13837.500000000005</v>
      </c>
    </row>
    <row r="96" spans="1:11" s="11" customFormat="1" x14ac:dyDescent="0.25">
      <c r="A96" s="6">
        <v>43307</v>
      </c>
      <c r="B96" s="7" t="s">
        <v>107</v>
      </c>
      <c r="C96" s="7">
        <v>12000</v>
      </c>
      <c r="D96" s="7" t="s">
        <v>13</v>
      </c>
      <c r="E96" s="7">
        <v>3.9</v>
      </c>
      <c r="F96" s="7">
        <v>4.6500000000000004</v>
      </c>
      <c r="G96" s="7">
        <v>5.75</v>
      </c>
      <c r="H96" s="8">
        <f t="shared" ref="H96:H97" si="217">(IF(D96="SHORT",E96-F96,IF(D96="LONG",F96-E96)))*C96</f>
        <v>9000.0000000000055</v>
      </c>
      <c r="I96" s="9">
        <f t="shared" ref="I96:I97" si="218">(IF(D96="SHORT",IF(G96="",0,F96-G96),IF(D96="LONG",IF(G96="",0,G96-F96))))*C96</f>
        <v>13199.999999999996</v>
      </c>
      <c r="J96" s="9">
        <f t="shared" ref="J96:J97" si="219">(I96+H96)/C96</f>
        <v>1.85</v>
      </c>
      <c r="K96" s="10">
        <f t="shared" ref="K96:K97" si="220">J96*C96</f>
        <v>22200</v>
      </c>
    </row>
    <row r="97" spans="1:11" s="11" customFormat="1" x14ac:dyDescent="0.25">
      <c r="A97" s="6">
        <v>43307</v>
      </c>
      <c r="B97" s="7" t="s">
        <v>106</v>
      </c>
      <c r="C97" s="7">
        <v>7500</v>
      </c>
      <c r="D97" s="7" t="s">
        <v>13</v>
      </c>
      <c r="E97" s="7">
        <v>10.85</v>
      </c>
      <c r="F97" s="7">
        <v>11.85</v>
      </c>
      <c r="G97" s="7">
        <v>13.35</v>
      </c>
      <c r="H97" s="8">
        <f t="shared" si="217"/>
        <v>7500</v>
      </c>
      <c r="I97" s="9">
        <f t="shared" si="218"/>
        <v>11250</v>
      </c>
      <c r="J97" s="9">
        <f t="shared" si="219"/>
        <v>2.5</v>
      </c>
      <c r="K97" s="10">
        <f t="shared" si="220"/>
        <v>18750</v>
      </c>
    </row>
    <row r="98" spans="1:11" s="11" customFormat="1" x14ac:dyDescent="0.25">
      <c r="A98" s="6">
        <v>43305</v>
      </c>
      <c r="B98" s="7" t="s">
        <v>105</v>
      </c>
      <c r="C98" s="7">
        <v>8001</v>
      </c>
      <c r="D98" s="7" t="s">
        <v>13</v>
      </c>
      <c r="E98" s="7">
        <v>1.7</v>
      </c>
      <c r="F98" s="7">
        <v>2.5499999999999998</v>
      </c>
      <c r="G98" s="7">
        <v>3.8</v>
      </c>
      <c r="H98" s="8">
        <f t="shared" ref="H98" si="221">(IF(D98="SHORT",E98-F98,IF(D98="LONG",F98-E98)))*C98</f>
        <v>6800.8499999999985</v>
      </c>
      <c r="I98" s="9">
        <f t="shared" ref="I98" si="222">(IF(D98="SHORT",IF(G98="",0,F98-G98),IF(D98="LONG",IF(G98="",0,G98-F98))))*C98</f>
        <v>10001.25</v>
      </c>
      <c r="J98" s="9">
        <f t="shared" ref="J98" si="223">(I98+H98)/C98</f>
        <v>2.0999999999999996</v>
      </c>
      <c r="K98" s="10">
        <f t="shared" ref="K98" si="224">J98*C98</f>
        <v>16802.099999999999</v>
      </c>
    </row>
    <row r="99" spans="1:11" s="11" customFormat="1" x14ac:dyDescent="0.25">
      <c r="A99" s="6">
        <v>43304</v>
      </c>
      <c r="B99" s="7" t="s">
        <v>104</v>
      </c>
      <c r="C99" s="7">
        <v>1800</v>
      </c>
      <c r="D99" s="7" t="s">
        <v>13</v>
      </c>
      <c r="E99" s="7">
        <v>12.2</v>
      </c>
      <c r="F99" s="7">
        <v>14.7</v>
      </c>
      <c r="G99" s="7">
        <v>17.75</v>
      </c>
      <c r="H99" s="8">
        <f t="shared" ref="H99" si="225">(IF(D99="SHORT",E99-F99,IF(D99="LONG",F99-E99)))*C99</f>
        <v>4500</v>
      </c>
      <c r="I99" s="9">
        <f t="shared" ref="I99" si="226">(IF(D99="SHORT",IF(G99="",0,F99-G99),IF(D99="LONG",IF(G99="",0,G99-F99))))*C99</f>
        <v>5490.0000000000009</v>
      </c>
      <c r="J99" s="9">
        <f t="shared" ref="J99" si="227">(I99+H99)/C99</f>
        <v>5.55</v>
      </c>
      <c r="K99" s="10">
        <f t="shared" ref="K99" si="228">J99*C99</f>
        <v>9990</v>
      </c>
    </row>
    <row r="100" spans="1:11" s="22" customFormat="1" x14ac:dyDescent="0.25">
      <c r="A100" s="17">
        <v>43301</v>
      </c>
      <c r="B100" s="23" t="s">
        <v>103</v>
      </c>
      <c r="C100" s="18">
        <v>6000</v>
      </c>
      <c r="D100" s="18" t="s">
        <v>13</v>
      </c>
      <c r="E100" s="18">
        <v>5.7</v>
      </c>
      <c r="F100" s="18">
        <v>4.6500000000000004</v>
      </c>
      <c r="G100" s="18"/>
      <c r="H100" s="19">
        <f t="shared" ref="H100" si="229">(IF(D100="SHORT",E100-F100,IF(D100="LONG",F100-E100)))*C100</f>
        <v>-6299.9999999999991</v>
      </c>
      <c r="I100" s="20"/>
      <c r="J100" s="20">
        <f t="shared" ref="J100" si="230">(I100+H100)/C100</f>
        <v>-1.0499999999999998</v>
      </c>
      <c r="K100" s="21">
        <f t="shared" ref="K100" si="231">J100*C100</f>
        <v>-6299.9999999999991</v>
      </c>
    </row>
    <row r="101" spans="1:11" s="22" customFormat="1" x14ac:dyDescent="0.25">
      <c r="A101" s="17">
        <v>43300</v>
      </c>
      <c r="B101" s="23" t="s">
        <v>102</v>
      </c>
      <c r="C101" s="18">
        <v>6300</v>
      </c>
      <c r="D101" s="18" t="s">
        <v>13</v>
      </c>
      <c r="E101" s="18">
        <v>1.4</v>
      </c>
      <c r="F101" s="18">
        <v>2</v>
      </c>
      <c r="G101" s="18"/>
      <c r="H101" s="19">
        <f t="shared" ref="H101" si="232">(IF(D101="SHORT",E101-F101,IF(D101="LONG",F101-E101)))*C101</f>
        <v>3780.0000000000005</v>
      </c>
      <c r="I101" s="20"/>
      <c r="J101" s="20">
        <f t="shared" ref="J101" si="233">(I101+H101)/C101</f>
        <v>0.60000000000000009</v>
      </c>
      <c r="K101" s="21">
        <f t="shared" ref="K101" si="234">J101*C101</f>
        <v>3780.0000000000005</v>
      </c>
    </row>
    <row r="102" spans="1:11" s="22" customFormat="1" x14ac:dyDescent="0.25">
      <c r="A102" s="17">
        <v>43299</v>
      </c>
      <c r="B102" s="23" t="s">
        <v>101</v>
      </c>
      <c r="C102" s="18">
        <v>7500</v>
      </c>
      <c r="D102" s="18" t="s">
        <v>13</v>
      </c>
      <c r="E102" s="18">
        <v>7.8</v>
      </c>
      <c r="F102" s="18">
        <v>10</v>
      </c>
      <c r="G102" s="18"/>
      <c r="H102" s="19">
        <f t="shared" ref="H102" si="235">(IF(D102="SHORT",E102-F102,IF(D102="LONG",F102-E102)))*C102</f>
        <v>16500</v>
      </c>
      <c r="I102" s="20"/>
      <c r="J102" s="20">
        <f t="shared" ref="J102" si="236">(I102+H102)/C102</f>
        <v>2.2000000000000002</v>
      </c>
      <c r="K102" s="21">
        <f t="shared" ref="K102" si="237">J102*C102</f>
        <v>16500</v>
      </c>
    </row>
    <row r="103" spans="1:11" s="11" customFormat="1" x14ac:dyDescent="0.25">
      <c r="A103" s="6">
        <v>43298</v>
      </c>
      <c r="B103" s="7" t="s">
        <v>100</v>
      </c>
      <c r="C103" s="7">
        <v>9000</v>
      </c>
      <c r="D103" s="7" t="s">
        <v>13</v>
      </c>
      <c r="E103" s="7">
        <v>2.8</v>
      </c>
      <c r="F103" s="7">
        <v>3.75</v>
      </c>
      <c r="G103" s="7">
        <v>5</v>
      </c>
      <c r="H103" s="8">
        <f t="shared" ref="H103" si="238">(IF(D103="SHORT",E103-F103,IF(D103="LONG",F103-E103)))*C103</f>
        <v>8550.0000000000018</v>
      </c>
      <c r="I103" s="9">
        <f t="shared" ref="I103" si="239">(IF(D103="SHORT",IF(G103="",0,F103-G103),IF(D103="LONG",IF(G103="",0,G103-F103))))*C103</f>
        <v>11250</v>
      </c>
      <c r="J103" s="9">
        <f t="shared" ref="J103" si="240">(I103+H103)/C103</f>
        <v>2.2000000000000002</v>
      </c>
      <c r="K103" s="10">
        <f t="shared" ref="K103" si="241">J103*C103</f>
        <v>19800</v>
      </c>
    </row>
    <row r="104" spans="1:11" s="22" customFormat="1" x14ac:dyDescent="0.25">
      <c r="A104" s="17">
        <v>43297</v>
      </c>
      <c r="B104" s="23" t="s">
        <v>98</v>
      </c>
      <c r="C104" s="18">
        <v>3000</v>
      </c>
      <c r="D104" s="18" t="s">
        <v>13</v>
      </c>
      <c r="E104" s="18">
        <v>9.6999999999999993</v>
      </c>
      <c r="F104" s="18">
        <v>11.45</v>
      </c>
      <c r="G104" s="18"/>
      <c r="H104" s="19">
        <f t="shared" ref="H104:H105" si="242">(IF(D104="SHORT",E104-F104,IF(D104="LONG",F104-E104)))*C104</f>
        <v>5250</v>
      </c>
      <c r="I104" s="20"/>
      <c r="J104" s="20">
        <f t="shared" ref="J104:J105" si="243">(I104+H104)/C104</f>
        <v>1.75</v>
      </c>
      <c r="K104" s="21">
        <f t="shared" ref="K104:K105" si="244">J104*C104</f>
        <v>5250</v>
      </c>
    </row>
    <row r="105" spans="1:11" s="22" customFormat="1" x14ac:dyDescent="0.25">
      <c r="A105" s="17">
        <v>43292</v>
      </c>
      <c r="B105" s="23" t="s">
        <v>99</v>
      </c>
      <c r="C105" s="18">
        <v>16000</v>
      </c>
      <c r="D105" s="18" t="s">
        <v>13</v>
      </c>
      <c r="E105" s="18">
        <v>2.9</v>
      </c>
      <c r="F105" s="18">
        <v>3.65</v>
      </c>
      <c r="G105" s="18"/>
      <c r="H105" s="19">
        <f t="shared" si="242"/>
        <v>12000</v>
      </c>
      <c r="I105" s="20"/>
      <c r="J105" s="20">
        <f t="shared" si="243"/>
        <v>0.75</v>
      </c>
      <c r="K105" s="21">
        <f t="shared" si="244"/>
        <v>12000</v>
      </c>
    </row>
    <row r="106" spans="1:11" s="22" customFormat="1" x14ac:dyDescent="0.25">
      <c r="A106" s="17">
        <v>43291</v>
      </c>
      <c r="B106" s="23" t="s">
        <v>97</v>
      </c>
      <c r="C106" s="18">
        <v>24000</v>
      </c>
      <c r="D106" s="18" t="s">
        <v>13</v>
      </c>
      <c r="E106" s="18">
        <v>1.7</v>
      </c>
      <c r="F106" s="18">
        <v>1.8</v>
      </c>
      <c r="G106" s="18"/>
      <c r="H106" s="19">
        <f t="shared" ref="H106" si="245">(IF(D106="SHORT",E106-F106,IF(D106="LONG",F106-E106)))*C106</f>
        <v>2400.0000000000023</v>
      </c>
      <c r="I106" s="20"/>
      <c r="J106" s="20">
        <f t="shared" ref="J106" si="246">(I106+H106)/C106</f>
        <v>0.10000000000000009</v>
      </c>
      <c r="K106" s="21">
        <f t="shared" ref="K106" si="247">J106*C106</f>
        <v>2400.0000000000023</v>
      </c>
    </row>
    <row r="107" spans="1:11" s="11" customFormat="1" x14ac:dyDescent="0.25">
      <c r="A107" s="6">
        <v>43285</v>
      </c>
      <c r="B107" s="7" t="s">
        <v>96</v>
      </c>
      <c r="C107" s="7">
        <v>8000</v>
      </c>
      <c r="D107" s="7" t="s">
        <v>13</v>
      </c>
      <c r="E107" s="7">
        <v>3</v>
      </c>
      <c r="F107" s="7">
        <v>3.75</v>
      </c>
      <c r="G107" s="7">
        <v>4.5999999999999996</v>
      </c>
      <c r="H107" s="8">
        <f t="shared" ref="H107" si="248">(IF(D107="SHORT",E107-F107,IF(D107="LONG",F107-E107)))*C107</f>
        <v>6000</v>
      </c>
      <c r="I107" s="9">
        <f t="shared" ref="I107" si="249">(IF(D107="SHORT",IF(G107="",0,F107-G107),IF(D107="LONG",IF(G107="",0,G107-F107))))*C107</f>
        <v>6799.9999999999973</v>
      </c>
      <c r="J107" s="9">
        <f t="shared" ref="J107" si="250">(I107+H107)/C107</f>
        <v>1.5999999999999996</v>
      </c>
      <c r="K107" s="10">
        <f t="shared" ref="K107" si="251">J107*C107</f>
        <v>12799.999999999996</v>
      </c>
    </row>
    <row r="108" spans="1:11" s="22" customFormat="1" x14ac:dyDescent="0.25">
      <c r="A108" s="17">
        <v>43284</v>
      </c>
      <c r="B108" s="23" t="s">
        <v>95</v>
      </c>
      <c r="C108" s="18">
        <v>5100</v>
      </c>
      <c r="D108" s="18" t="s">
        <v>13</v>
      </c>
      <c r="E108" s="18">
        <v>7.9</v>
      </c>
      <c r="F108" s="18">
        <v>9.4</v>
      </c>
      <c r="G108" s="18"/>
      <c r="H108" s="19">
        <f t="shared" ref="H108" si="252">(IF(D108="SHORT",E108-F108,IF(D108="LONG",F108-E108)))*C108</f>
        <v>7650</v>
      </c>
      <c r="I108" s="20"/>
      <c r="J108" s="20">
        <f t="shared" ref="J108" si="253">(I108+H108)/C108</f>
        <v>1.5</v>
      </c>
      <c r="K108" s="21">
        <f t="shared" ref="K108" si="254">J108*C108</f>
        <v>7650</v>
      </c>
    </row>
    <row r="109" spans="1:11" s="22" customFormat="1" x14ac:dyDescent="0.25">
      <c r="A109" s="17">
        <v>43283</v>
      </c>
      <c r="B109" s="23" t="s">
        <v>94</v>
      </c>
      <c r="C109" s="18">
        <v>18000</v>
      </c>
      <c r="D109" s="18" t="s">
        <v>13</v>
      </c>
      <c r="E109" s="18">
        <v>2</v>
      </c>
      <c r="F109" s="18">
        <v>2.75</v>
      </c>
      <c r="G109" s="18"/>
      <c r="H109" s="19">
        <f t="shared" ref="H109" si="255">(IF(D109="SHORT",E109-F109,IF(D109="LONG",F109-E109)))*C109</f>
        <v>13500</v>
      </c>
      <c r="I109" s="20"/>
      <c r="J109" s="20">
        <f t="shared" ref="J109" si="256">(I109+H109)/C109</f>
        <v>0.75</v>
      </c>
      <c r="K109" s="21">
        <f t="shared" ref="K109" si="257">J109*C109</f>
        <v>13500</v>
      </c>
    </row>
    <row r="110" spans="1:11" ht="15.75" x14ac:dyDescent="0.25">
      <c r="A110" s="26"/>
      <c r="B110" s="27"/>
      <c r="C110" s="27"/>
      <c r="D110" s="27"/>
      <c r="E110" s="27"/>
      <c r="F110" s="27"/>
      <c r="G110" s="27"/>
      <c r="H110" s="28"/>
      <c r="I110" s="29"/>
      <c r="J110" s="30"/>
      <c r="K110" s="27"/>
    </row>
    <row r="111" spans="1:11" s="11" customFormat="1" x14ac:dyDescent="0.25">
      <c r="A111" s="6">
        <v>43280</v>
      </c>
      <c r="B111" s="7" t="s">
        <v>93</v>
      </c>
      <c r="C111" s="7">
        <v>2250</v>
      </c>
      <c r="D111" s="7" t="s">
        <v>13</v>
      </c>
      <c r="E111" s="7">
        <v>26.75</v>
      </c>
      <c r="F111" s="7">
        <v>29.5</v>
      </c>
      <c r="G111" s="7">
        <v>33</v>
      </c>
      <c r="H111" s="8">
        <f t="shared" ref="H111" si="258">(IF(D111="SHORT",E111-F111,IF(D111="LONG",F111-E111)))*C111</f>
        <v>6187.5</v>
      </c>
      <c r="I111" s="9">
        <f t="shared" ref="I111" si="259">(IF(D111="SHORT",IF(G111="",0,F111-G111),IF(D111="LONG",IF(G111="",0,G111-F111))))*C111</f>
        <v>7875</v>
      </c>
      <c r="J111" s="9">
        <f t="shared" ref="J111" si="260">(I111+H111)/C111</f>
        <v>6.25</v>
      </c>
      <c r="K111" s="10">
        <f t="shared" ref="K111" si="261">J111*C111</f>
        <v>14062.5</v>
      </c>
    </row>
    <row r="112" spans="1:11" s="22" customFormat="1" x14ac:dyDescent="0.25">
      <c r="A112" s="17">
        <v>43279</v>
      </c>
      <c r="B112" s="18" t="s">
        <v>92</v>
      </c>
      <c r="C112" s="18">
        <v>30000</v>
      </c>
      <c r="D112" s="18" t="s">
        <v>13</v>
      </c>
      <c r="E112" s="18">
        <v>2</v>
      </c>
      <c r="F112" s="18">
        <v>2.1</v>
      </c>
      <c r="G112" s="18"/>
      <c r="H112" s="19">
        <f t="shared" ref="H112:H113" si="262">(IF(D112="SHORT",E112-F112,IF(D112="LONG",F112-E112)))*C112</f>
        <v>3000.0000000000027</v>
      </c>
      <c r="I112" s="20"/>
      <c r="J112" s="20">
        <f t="shared" ref="J112:J113" si="263">(I112+H112)/C112</f>
        <v>0.10000000000000009</v>
      </c>
      <c r="K112" s="21">
        <f t="shared" ref="K112:K113" si="264">J112*C112</f>
        <v>3000.0000000000027</v>
      </c>
    </row>
    <row r="113" spans="1:11" s="11" customFormat="1" x14ac:dyDescent="0.25">
      <c r="A113" s="6">
        <v>43279</v>
      </c>
      <c r="B113" s="7" t="s">
        <v>91</v>
      </c>
      <c r="C113" s="7">
        <v>4800</v>
      </c>
      <c r="D113" s="7" t="s">
        <v>13</v>
      </c>
      <c r="E113" s="7">
        <v>10.5</v>
      </c>
      <c r="F113" s="7">
        <v>11.75</v>
      </c>
      <c r="G113" s="7">
        <v>13.5</v>
      </c>
      <c r="H113" s="8">
        <f t="shared" si="262"/>
        <v>6000</v>
      </c>
      <c r="I113" s="9">
        <f t="shared" ref="I113" si="265">(IF(D113="SHORT",IF(G113="",0,F113-G113),IF(D113="LONG",IF(G113="",0,G113-F113))))*C113</f>
        <v>8400</v>
      </c>
      <c r="J113" s="9">
        <f t="shared" si="263"/>
        <v>3</v>
      </c>
      <c r="K113" s="10">
        <f t="shared" si="264"/>
        <v>14400</v>
      </c>
    </row>
    <row r="114" spans="1:11" s="22" customFormat="1" x14ac:dyDescent="0.25">
      <c r="A114" s="17">
        <v>43278</v>
      </c>
      <c r="B114" s="23" t="s">
        <v>90</v>
      </c>
      <c r="C114" s="23">
        <v>1800</v>
      </c>
      <c r="D114" s="18" t="s">
        <v>13</v>
      </c>
      <c r="E114" s="18">
        <v>2.2000000000000002</v>
      </c>
      <c r="F114" s="18">
        <v>3.15</v>
      </c>
      <c r="G114" s="18"/>
      <c r="H114" s="19">
        <f t="shared" ref="H114" si="266">(IF(D114="SHORT",E114-F114,IF(D114="LONG",F114-E114)))*C114</f>
        <v>1709.9999999999995</v>
      </c>
      <c r="I114" s="20"/>
      <c r="J114" s="20">
        <f t="shared" ref="J114" si="267">(I114+H114)/C114</f>
        <v>0.94999999999999973</v>
      </c>
      <c r="K114" s="21">
        <f t="shared" ref="K114" si="268">J114*C114</f>
        <v>1709.9999999999995</v>
      </c>
    </row>
    <row r="115" spans="1:11" s="22" customFormat="1" x14ac:dyDescent="0.25">
      <c r="A115" s="17">
        <v>43276</v>
      </c>
      <c r="B115" s="23" t="s">
        <v>89</v>
      </c>
      <c r="C115" s="23">
        <v>36000</v>
      </c>
      <c r="D115" s="18" t="s">
        <v>13</v>
      </c>
      <c r="E115" s="18">
        <v>0.4</v>
      </c>
      <c r="F115" s="18">
        <v>0.9</v>
      </c>
      <c r="G115" s="18"/>
      <c r="H115" s="19">
        <f t="shared" ref="H115" si="269">(IF(D115="SHORT",E115-F115,IF(D115="LONG",F115-E115)))*C115</f>
        <v>18000</v>
      </c>
      <c r="I115" s="20"/>
      <c r="J115" s="20">
        <f t="shared" ref="J115" si="270">(I115+H115)/C115</f>
        <v>0.5</v>
      </c>
      <c r="K115" s="21">
        <f t="shared" ref="K115" si="271">J115*C115</f>
        <v>18000</v>
      </c>
    </row>
    <row r="116" spans="1:11" s="22" customFormat="1" x14ac:dyDescent="0.25">
      <c r="A116" s="17">
        <v>43273</v>
      </c>
      <c r="B116" s="23" t="s">
        <v>44</v>
      </c>
      <c r="C116" s="23">
        <v>12000</v>
      </c>
      <c r="D116" s="18" t="s">
        <v>13</v>
      </c>
      <c r="E116" s="18">
        <v>0.5</v>
      </c>
      <c r="F116" s="18">
        <v>0.55000000000000004</v>
      </c>
      <c r="G116" s="18"/>
      <c r="H116" s="19">
        <f t="shared" ref="H116:H117" si="272">(IF(D116="SHORT",E116-F116,IF(D116="LONG",F116-E116)))*C116</f>
        <v>600.00000000000057</v>
      </c>
      <c r="I116" s="20"/>
      <c r="J116" s="20">
        <f t="shared" ref="J116:J117" si="273">(I116+H116)/C116</f>
        <v>5.0000000000000044E-2</v>
      </c>
      <c r="K116" s="21">
        <f t="shared" ref="K116:K117" si="274">J116*C116</f>
        <v>600.00000000000057</v>
      </c>
    </row>
    <row r="117" spans="1:11" s="22" customFormat="1" x14ac:dyDescent="0.25">
      <c r="A117" s="17">
        <v>43273</v>
      </c>
      <c r="B117" s="23" t="s">
        <v>88</v>
      </c>
      <c r="C117" s="23">
        <v>14850</v>
      </c>
      <c r="D117" s="18" t="s">
        <v>13</v>
      </c>
      <c r="E117" s="18">
        <v>0.7</v>
      </c>
      <c r="F117" s="18">
        <v>0.85</v>
      </c>
      <c r="G117" s="18"/>
      <c r="H117" s="19">
        <f t="shared" si="272"/>
        <v>2227.5000000000005</v>
      </c>
      <c r="I117" s="20"/>
      <c r="J117" s="20">
        <f t="shared" si="273"/>
        <v>0.15000000000000002</v>
      </c>
      <c r="K117" s="21">
        <f t="shared" si="274"/>
        <v>2227.5000000000005</v>
      </c>
    </row>
    <row r="118" spans="1:11" s="22" customFormat="1" x14ac:dyDescent="0.25">
      <c r="A118" s="17">
        <v>43272</v>
      </c>
      <c r="B118" s="23" t="s">
        <v>87</v>
      </c>
      <c r="C118" s="23">
        <v>8001</v>
      </c>
      <c r="D118" s="18" t="s">
        <v>13</v>
      </c>
      <c r="E118" s="18">
        <v>3.2</v>
      </c>
      <c r="F118" s="18">
        <v>2.5499999999999998</v>
      </c>
      <c r="G118" s="18"/>
      <c r="H118" s="19">
        <f t="shared" ref="H118" si="275">(IF(D118="SHORT",E118-F118,IF(D118="LONG",F118-E118)))*C118</f>
        <v>-5200.6500000000033</v>
      </c>
      <c r="I118" s="20"/>
      <c r="J118" s="20">
        <f t="shared" ref="J118" si="276">(I118+H118)/C118</f>
        <v>-0.65000000000000036</v>
      </c>
      <c r="K118" s="21">
        <f t="shared" ref="K118" si="277">J118*C118</f>
        <v>-5200.6500000000033</v>
      </c>
    </row>
    <row r="119" spans="1:11" s="22" customFormat="1" x14ac:dyDescent="0.25">
      <c r="A119" s="17">
        <v>43271</v>
      </c>
      <c r="B119" s="23" t="s">
        <v>86</v>
      </c>
      <c r="C119" s="23">
        <v>7500</v>
      </c>
      <c r="D119" s="18" t="s">
        <v>13</v>
      </c>
      <c r="E119" s="18">
        <v>4</v>
      </c>
      <c r="F119" s="18">
        <v>4.95</v>
      </c>
      <c r="G119" s="18"/>
      <c r="H119" s="19">
        <f t="shared" ref="H119" si="278">(IF(D119="SHORT",E119-F119,IF(D119="LONG",F119-E119)))*C119</f>
        <v>7125.0000000000009</v>
      </c>
      <c r="I119" s="20"/>
      <c r="J119" s="20">
        <f t="shared" ref="J119" si="279">(I119+H119)/C119</f>
        <v>0.95000000000000007</v>
      </c>
      <c r="K119" s="21">
        <f t="shared" ref="K119" si="280">J119*C119</f>
        <v>7125.0000000000009</v>
      </c>
    </row>
    <row r="120" spans="1:11" s="22" customFormat="1" x14ac:dyDescent="0.25">
      <c r="A120" s="17">
        <v>43270</v>
      </c>
      <c r="B120" s="23" t="s">
        <v>85</v>
      </c>
      <c r="C120" s="23">
        <v>35000</v>
      </c>
      <c r="D120" s="18" t="s">
        <v>13</v>
      </c>
      <c r="E120" s="18">
        <v>0.5</v>
      </c>
      <c r="F120" s="18">
        <v>0.95</v>
      </c>
      <c r="G120" s="18"/>
      <c r="H120" s="19">
        <f t="shared" ref="H120" si="281">(IF(D120="SHORT",E120-F120,IF(D120="LONG",F120-E120)))*C120</f>
        <v>15749.999999999998</v>
      </c>
      <c r="I120" s="20"/>
      <c r="J120" s="20">
        <f t="shared" ref="J120" si="282">(I120+H120)/C120</f>
        <v>0.44999999999999996</v>
      </c>
      <c r="K120" s="21">
        <f t="shared" ref="K120" si="283">J120*C120</f>
        <v>15749.999999999998</v>
      </c>
    </row>
    <row r="121" spans="1:11" s="22" customFormat="1" x14ac:dyDescent="0.25">
      <c r="A121" s="17">
        <v>43263</v>
      </c>
      <c r="B121" s="23" t="s">
        <v>84</v>
      </c>
      <c r="C121" s="23">
        <v>7500</v>
      </c>
      <c r="D121" s="18" t="s">
        <v>13</v>
      </c>
      <c r="E121" s="18">
        <v>5.0999999999999996</v>
      </c>
      <c r="F121" s="18">
        <v>5.85</v>
      </c>
      <c r="G121" s="18"/>
      <c r="H121" s="19">
        <f t="shared" ref="H121" si="284">(IF(D121="SHORT",E121-F121,IF(D121="LONG",F121-E121)))*C121</f>
        <v>5625</v>
      </c>
      <c r="I121" s="20"/>
      <c r="J121" s="20">
        <f t="shared" ref="J121" si="285">(I121+H121)/C121</f>
        <v>0.75</v>
      </c>
      <c r="K121" s="21">
        <f t="shared" ref="K121" si="286">J121*C121</f>
        <v>5625</v>
      </c>
    </row>
    <row r="122" spans="1:11" s="22" customFormat="1" x14ac:dyDescent="0.25">
      <c r="A122" s="17">
        <v>43262</v>
      </c>
      <c r="B122" s="23" t="s">
        <v>83</v>
      </c>
      <c r="C122" s="23">
        <v>10500</v>
      </c>
      <c r="D122" s="18" t="s">
        <v>13</v>
      </c>
      <c r="E122" s="18">
        <v>5.25</v>
      </c>
      <c r="F122" s="18">
        <v>4.5999999999999996</v>
      </c>
      <c r="G122" s="18"/>
      <c r="H122" s="19">
        <f t="shared" ref="H122" si="287">(IF(D122="SHORT",E122-F122,IF(D122="LONG",F122-E122)))*C122</f>
        <v>-6825.0000000000036</v>
      </c>
      <c r="I122" s="20"/>
      <c r="J122" s="20">
        <f t="shared" ref="J122" si="288">(I122+H122)/C122</f>
        <v>-0.65000000000000036</v>
      </c>
      <c r="K122" s="21">
        <f t="shared" ref="K122" si="289">J122*C122</f>
        <v>-6825.0000000000036</v>
      </c>
    </row>
    <row r="123" spans="1:11" s="11" customFormat="1" x14ac:dyDescent="0.25">
      <c r="A123" s="6">
        <v>43259</v>
      </c>
      <c r="B123" s="7" t="s">
        <v>82</v>
      </c>
      <c r="C123" s="7">
        <v>5334</v>
      </c>
      <c r="D123" s="7" t="s">
        <v>13</v>
      </c>
      <c r="E123" s="7">
        <v>8.8000000000000007</v>
      </c>
      <c r="F123" s="7">
        <v>9.5500000000000007</v>
      </c>
      <c r="G123" s="7">
        <v>10.5</v>
      </c>
      <c r="H123" s="8">
        <f t="shared" ref="H123" si="290">(IF(D123="SHORT",E123-F123,IF(D123="LONG",F123-E123)))*C123</f>
        <v>4000.5</v>
      </c>
      <c r="I123" s="9">
        <f t="shared" ref="I123" si="291">(IF(D123="SHORT",IF(G123="",0,F123-G123),IF(D123="LONG",IF(G123="",0,G123-F123))))*C123</f>
        <v>5067.2999999999965</v>
      </c>
      <c r="J123" s="9">
        <f t="shared" ref="J123" si="292">(I123+H123)/C123</f>
        <v>1.6999999999999993</v>
      </c>
      <c r="K123" s="10">
        <f t="shared" ref="K123" si="293">J123*C123</f>
        <v>9067.7999999999956</v>
      </c>
    </row>
    <row r="124" spans="1:11" s="22" customFormat="1" x14ac:dyDescent="0.25">
      <c r="A124" s="17">
        <v>43258</v>
      </c>
      <c r="B124" s="23" t="s">
        <v>81</v>
      </c>
      <c r="C124" s="23">
        <v>12000</v>
      </c>
      <c r="D124" s="18" t="s">
        <v>13</v>
      </c>
      <c r="E124" s="18">
        <v>1.05</v>
      </c>
      <c r="F124" s="18">
        <v>1.2</v>
      </c>
      <c r="G124" s="18"/>
      <c r="H124" s="19">
        <f t="shared" ref="H124:H125" si="294">(IF(D124="SHORT",E124-F124,IF(D124="LONG",F124-E124)))*C124</f>
        <v>1799.9999999999989</v>
      </c>
      <c r="I124" s="20"/>
      <c r="J124" s="20">
        <f t="shared" ref="J124:J125" si="295">(I124+H124)/C124</f>
        <v>0.14999999999999991</v>
      </c>
      <c r="K124" s="21">
        <f t="shared" ref="K124:K125" si="296">J124*C124</f>
        <v>1799.9999999999989</v>
      </c>
    </row>
    <row r="125" spans="1:11" s="22" customFormat="1" x14ac:dyDescent="0.25">
      <c r="A125" s="17">
        <v>43258</v>
      </c>
      <c r="B125" s="23" t="s">
        <v>80</v>
      </c>
      <c r="C125" s="23">
        <v>21000</v>
      </c>
      <c r="D125" s="18" t="s">
        <v>13</v>
      </c>
      <c r="E125" s="18">
        <v>1.5</v>
      </c>
      <c r="F125" s="18">
        <v>2</v>
      </c>
      <c r="G125" s="18"/>
      <c r="H125" s="19">
        <f t="shared" si="294"/>
        <v>10500</v>
      </c>
      <c r="I125" s="20"/>
      <c r="J125" s="20">
        <f t="shared" si="295"/>
        <v>0.5</v>
      </c>
      <c r="K125" s="21">
        <f t="shared" si="296"/>
        <v>10500</v>
      </c>
    </row>
    <row r="126" spans="1:11" s="22" customFormat="1" x14ac:dyDescent="0.25">
      <c r="A126" s="17">
        <v>43257</v>
      </c>
      <c r="B126" s="23" t="s">
        <v>79</v>
      </c>
      <c r="C126" s="23">
        <v>13500</v>
      </c>
      <c r="D126" s="18" t="s">
        <v>13</v>
      </c>
      <c r="E126" s="18">
        <v>9.0500000000000007</v>
      </c>
      <c r="F126" s="18">
        <v>9.8000000000000007</v>
      </c>
      <c r="G126" s="18"/>
      <c r="H126" s="19">
        <f t="shared" ref="H126" si="297">(IF(D126="SHORT",E126-F126,IF(D126="LONG",F126-E126)))*C126</f>
        <v>10125</v>
      </c>
      <c r="I126" s="20"/>
      <c r="J126" s="20">
        <f t="shared" ref="J126" si="298">(I126+H126)/C126</f>
        <v>0.75</v>
      </c>
      <c r="K126" s="21">
        <f t="shared" ref="K126" si="299">J126*C126</f>
        <v>10125</v>
      </c>
    </row>
    <row r="127" spans="1:11" s="22" customFormat="1" x14ac:dyDescent="0.25">
      <c r="A127" s="17">
        <v>43256</v>
      </c>
      <c r="B127" s="23" t="s">
        <v>78</v>
      </c>
      <c r="C127" s="23">
        <v>14850</v>
      </c>
      <c r="D127" s="18" t="s">
        <v>13</v>
      </c>
      <c r="E127" s="18">
        <v>3.5</v>
      </c>
      <c r="F127" s="18">
        <v>4.25</v>
      </c>
      <c r="G127" s="18"/>
      <c r="H127" s="19">
        <f t="shared" ref="H127:H128" si="300">(IF(D127="SHORT",E127-F127,IF(D127="LONG",F127-E127)))*C127</f>
        <v>11137.5</v>
      </c>
      <c r="I127" s="20"/>
      <c r="J127" s="20">
        <f t="shared" ref="J127:J128" si="301">(I127+H127)/C127</f>
        <v>0.75</v>
      </c>
      <c r="K127" s="21">
        <f t="shared" ref="K127:K128" si="302">J127*C127</f>
        <v>11137.5</v>
      </c>
    </row>
    <row r="128" spans="1:11" s="22" customFormat="1" x14ac:dyDescent="0.25">
      <c r="A128" s="17">
        <v>43256</v>
      </c>
      <c r="B128" s="23" t="s">
        <v>77</v>
      </c>
      <c r="C128" s="23">
        <v>2400</v>
      </c>
      <c r="D128" s="18" t="s">
        <v>13</v>
      </c>
      <c r="E128" s="18">
        <v>13.75</v>
      </c>
      <c r="F128" s="18">
        <v>16.25</v>
      </c>
      <c r="G128" s="18"/>
      <c r="H128" s="19">
        <f t="shared" si="300"/>
        <v>6000</v>
      </c>
      <c r="I128" s="20"/>
      <c r="J128" s="20">
        <f t="shared" si="301"/>
        <v>2.5</v>
      </c>
      <c r="K128" s="21">
        <f t="shared" si="302"/>
        <v>6000</v>
      </c>
    </row>
    <row r="129" spans="1:11" s="22" customFormat="1" x14ac:dyDescent="0.25">
      <c r="A129" s="17">
        <v>43255</v>
      </c>
      <c r="B129" s="23" t="s">
        <v>76</v>
      </c>
      <c r="C129" s="23">
        <v>3300</v>
      </c>
      <c r="D129" s="18" t="s">
        <v>13</v>
      </c>
      <c r="E129" s="18">
        <v>11.8</v>
      </c>
      <c r="F129" s="18">
        <v>13.3</v>
      </c>
      <c r="G129" s="18"/>
      <c r="H129" s="19">
        <f t="shared" ref="H129:H130" si="303">(IF(D129="SHORT",E129-F129,IF(D129="LONG",F129-E129)))*C129</f>
        <v>4950</v>
      </c>
      <c r="I129" s="20"/>
      <c r="J129" s="20">
        <f t="shared" ref="J129:J130" si="304">(I129+H129)/C129</f>
        <v>1.5</v>
      </c>
      <c r="K129" s="21">
        <f t="shared" ref="K129:K130" si="305">J129*C129</f>
        <v>4950</v>
      </c>
    </row>
    <row r="130" spans="1:11" s="22" customFormat="1" x14ac:dyDescent="0.25">
      <c r="A130" s="17">
        <v>43255</v>
      </c>
      <c r="B130" s="23" t="s">
        <v>75</v>
      </c>
      <c r="C130" s="23">
        <v>1800</v>
      </c>
      <c r="D130" s="18" t="s">
        <v>13</v>
      </c>
      <c r="E130" s="18">
        <v>31.3</v>
      </c>
      <c r="F130" s="18">
        <v>33.799999999999997</v>
      </c>
      <c r="G130" s="18"/>
      <c r="H130" s="19">
        <f t="shared" si="303"/>
        <v>4499.9999999999936</v>
      </c>
      <c r="I130" s="20"/>
      <c r="J130" s="20">
        <f t="shared" si="304"/>
        <v>2.4999999999999964</v>
      </c>
      <c r="K130" s="21">
        <f t="shared" si="305"/>
        <v>4499.9999999999936</v>
      </c>
    </row>
    <row r="131" spans="1:11" s="22" customFormat="1" x14ac:dyDescent="0.25">
      <c r="A131" s="17">
        <v>43252</v>
      </c>
      <c r="B131" s="23" t="s">
        <v>74</v>
      </c>
      <c r="C131" s="23">
        <v>5250</v>
      </c>
      <c r="D131" s="18" t="s">
        <v>13</v>
      </c>
      <c r="E131" s="18">
        <v>7.1</v>
      </c>
      <c r="F131" s="18">
        <v>8</v>
      </c>
      <c r="G131" s="18"/>
      <c r="H131" s="19">
        <f t="shared" ref="H131:H132" si="306">(IF(D131="SHORT",E131-F131,IF(D131="LONG",F131-E131)))*C131</f>
        <v>4725.0000000000018</v>
      </c>
      <c r="I131" s="20"/>
      <c r="J131" s="20">
        <f t="shared" ref="J131:J132" si="307">(I131+H131)/C131</f>
        <v>0.90000000000000036</v>
      </c>
      <c r="K131" s="21">
        <f t="shared" ref="K131:K132" si="308">J131*C131</f>
        <v>4725.0000000000018</v>
      </c>
    </row>
    <row r="132" spans="1:11" s="11" customFormat="1" x14ac:dyDescent="0.25">
      <c r="A132" s="6">
        <v>43252</v>
      </c>
      <c r="B132" s="7" t="s">
        <v>73</v>
      </c>
      <c r="C132" s="7">
        <v>2250</v>
      </c>
      <c r="D132" s="7" t="s">
        <v>13</v>
      </c>
      <c r="E132" s="7">
        <v>18.2</v>
      </c>
      <c r="F132" s="7">
        <v>21</v>
      </c>
      <c r="G132" s="7">
        <v>24.5</v>
      </c>
      <c r="H132" s="8">
        <f t="shared" si="306"/>
        <v>6300.0000000000018</v>
      </c>
      <c r="I132" s="9">
        <f t="shared" ref="I132" si="309">(IF(D132="SHORT",IF(G132="",0,F132-G132),IF(D132="LONG",IF(G132="",0,G132-F132))))*C132</f>
        <v>7875</v>
      </c>
      <c r="J132" s="9">
        <f t="shared" si="307"/>
        <v>6.3000000000000007</v>
      </c>
      <c r="K132" s="10">
        <f t="shared" si="308"/>
        <v>14175.000000000002</v>
      </c>
    </row>
    <row r="133" spans="1:11" ht="15.75" x14ac:dyDescent="0.25">
      <c r="A133" s="3"/>
      <c r="B133" s="4"/>
      <c r="C133" s="4"/>
      <c r="D133" s="4"/>
      <c r="E133" s="4"/>
      <c r="F133" s="4"/>
      <c r="G133" s="4"/>
      <c r="H133" s="24"/>
      <c r="I133" s="25"/>
      <c r="J133" s="5"/>
      <c r="K133" s="4"/>
    </row>
    <row r="134" spans="1:11" s="22" customFormat="1" x14ac:dyDescent="0.25">
      <c r="A134" s="17">
        <v>43250</v>
      </c>
      <c r="B134" s="23" t="s">
        <v>72</v>
      </c>
      <c r="C134" s="23">
        <v>5250</v>
      </c>
      <c r="D134" s="18" t="s">
        <v>13</v>
      </c>
      <c r="E134" s="18">
        <v>7.55</v>
      </c>
      <c r="F134" s="18">
        <v>9.25</v>
      </c>
      <c r="G134" s="18"/>
      <c r="H134" s="19">
        <f t="shared" ref="H134" si="310">(IF(D134="SHORT",E134-F134,IF(D134="LONG",F134-E134)))*C134</f>
        <v>8925.0000000000018</v>
      </c>
      <c r="I134" s="20"/>
      <c r="J134" s="20">
        <f t="shared" ref="J134" si="311">(I134+H134)/C134</f>
        <v>1.7000000000000004</v>
      </c>
      <c r="K134" s="21">
        <f t="shared" ref="K134" si="312">J134*C134</f>
        <v>8925.0000000000018</v>
      </c>
    </row>
    <row r="135" spans="1:11" s="22" customFormat="1" x14ac:dyDescent="0.25">
      <c r="A135" s="17">
        <v>43245</v>
      </c>
      <c r="B135" s="23" t="s">
        <v>71</v>
      </c>
      <c r="C135" s="23">
        <v>18000</v>
      </c>
      <c r="D135" s="18" t="s">
        <v>13</v>
      </c>
      <c r="E135" s="18">
        <v>0.9</v>
      </c>
      <c r="F135" s="18">
        <v>1.35</v>
      </c>
      <c r="G135" s="18"/>
      <c r="H135" s="19">
        <f t="shared" ref="H135" si="313">(IF(D135="SHORT",E135-F135,IF(D135="LONG",F135-E135)))*C135</f>
        <v>8100.0000000000009</v>
      </c>
      <c r="I135" s="20"/>
      <c r="J135" s="20">
        <f t="shared" ref="J135" si="314">(I135+H135)/C135</f>
        <v>0.45000000000000007</v>
      </c>
      <c r="K135" s="21">
        <f t="shared" ref="K135" si="315">J135*C135</f>
        <v>8100.0000000000009</v>
      </c>
    </row>
    <row r="136" spans="1:11" s="11" customFormat="1" ht="16.5" customHeight="1" x14ac:dyDescent="0.25">
      <c r="A136" s="6">
        <v>43244</v>
      </c>
      <c r="B136" s="7" t="s">
        <v>70</v>
      </c>
      <c r="C136" s="7">
        <v>9000</v>
      </c>
      <c r="D136" s="7" t="s">
        <v>13</v>
      </c>
      <c r="E136" s="7">
        <v>1.75</v>
      </c>
      <c r="F136" s="7">
        <v>2.4</v>
      </c>
      <c r="G136" s="7">
        <v>3.35</v>
      </c>
      <c r="H136" s="8">
        <f t="shared" ref="H136" si="316">(IF(D136="SHORT",E136-F136,IF(D136="LONG",F136-E136)))*C136</f>
        <v>5849.9999999999991</v>
      </c>
      <c r="I136" s="9">
        <f t="shared" ref="I136" si="317">(IF(D136="SHORT",IF(G136="",0,F136-G136),IF(D136="LONG",IF(G136="",0,G136-F136))))*C136</f>
        <v>8550.0000000000018</v>
      </c>
      <c r="J136" s="9">
        <f t="shared" ref="J136" si="318">(I136+H136)/C136</f>
        <v>1.6</v>
      </c>
      <c r="K136" s="10">
        <f t="shared" ref="K136" si="319">J136*C136</f>
        <v>14400</v>
      </c>
    </row>
    <row r="137" spans="1:11" s="22" customFormat="1" x14ac:dyDescent="0.25">
      <c r="A137" s="17">
        <v>43244</v>
      </c>
      <c r="B137" s="23" t="s">
        <v>69</v>
      </c>
      <c r="C137" s="23">
        <v>5400</v>
      </c>
      <c r="D137" s="18" t="s">
        <v>13</v>
      </c>
      <c r="E137" s="18">
        <v>10</v>
      </c>
      <c r="F137" s="18">
        <v>11.25</v>
      </c>
      <c r="G137" s="18"/>
      <c r="H137" s="19">
        <f t="shared" ref="H137" si="320">(IF(D137="SHORT",E137-F137,IF(D137="LONG",F137-E137)))*C137</f>
        <v>6750</v>
      </c>
      <c r="I137" s="20"/>
      <c r="J137" s="20">
        <f t="shared" ref="J137" si="321">(I137+H137)/C137</f>
        <v>1.25</v>
      </c>
      <c r="K137" s="21">
        <f t="shared" ref="K137" si="322">J137*C137</f>
        <v>6750</v>
      </c>
    </row>
    <row r="138" spans="1:11" s="11" customFormat="1" ht="16.5" customHeight="1" x14ac:dyDescent="0.25">
      <c r="A138" s="6">
        <v>43241</v>
      </c>
      <c r="B138" s="7" t="s">
        <v>68</v>
      </c>
      <c r="C138" s="7">
        <v>5100</v>
      </c>
      <c r="D138" s="7" t="s">
        <v>13</v>
      </c>
      <c r="E138" s="7">
        <v>2.95</v>
      </c>
      <c r="F138" s="7">
        <v>4.2</v>
      </c>
      <c r="G138" s="7">
        <v>5.7</v>
      </c>
      <c r="H138" s="8">
        <f t="shared" ref="H138" si="323">(IF(D138="SHORT",E138-F138,IF(D138="LONG",F138-E138)))*C138</f>
        <v>6375</v>
      </c>
      <c r="I138" s="9">
        <f t="shared" ref="I138" si="324">(IF(D138="SHORT",IF(G138="",0,F138-G138),IF(D138="LONG",IF(G138="",0,G138-F138))))*C138</f>
        <v>7650</v>
      </c>
      <c r="J138" s="9">
        <f t="shared" ref="J138" si="325">(I138+H138)/C138</f>
        <v>2.75</v>
      </c>
      <c r="K138" s="10">
        <f t="shared" ref="K138" si="326">J138*C138</f>
        <v>14025</v>
      </c>
    </row>
    <row r="139" spans="1:11" s="22" customFormat="1" x14ac:dyDescent="0.25">
      <c r="A139" s="17">
        <v>43241</v>
      </c>
      <c r="B139" s="23" t="s">
        <v>67</v>
      </c>
      <c r="C139" s="23">
        <v>4800</v>
      </c>
      <c r="D139" s="18" t="s">
        <v>13</v>
      </c>
      <c r="E139" s="18">
        <v>4.5</v>
      </c>
      <c r="F139" s="18">
        <v>3.45</v>
      </c>
      <c r="G139" s="18"/>
      <c r="H139" s="19">
        <f t="shared" ref="H139" si="327">(IF(D139="SHORT",E139-F139,IF(D139="LONG",F139-E139)))*C139</f>
        <v>-5039.9999999999991</v>
      </c>
      <c r="I139" s="20"/>
      <c r="J139" s="20">
        <f t="shared" ref="J139" si="328">(I139+H139)/C139</f>
        <v>-1.0499999999999998</v>
      </c>
      <c r="K139" s="21">
        <f t="shared" ref="K139" si="329">J139*C139</f>
        <v>-5039.9999999999991</v>
      </c>
    </row>
    <row r="140" spans="1:11" s="11" customFormat="1" x14ac:dyDescent="0.25">
      <c r="A140" s="6">
        <v>43238</v>
      </c>
      <c r="B140" s="7" t="s">
        <v>66</v>
      </c>
      <c r="C140" s="7">
        <v>27000</v>
      </c>
      <c r="D140" s="7" t="s">
        <v>13</v>
      </c>
      <c r="E140" s="7">
        <v>2.4</v>
      </c>
      <c r="F140" s="7">
        <v>2.85</v>
      </c>
      <c r="G140" s="7">
        <v>3.45</v>
      </c>
      <c r="H140" s="8">
        <f t="shared" ref="H140" si="330">(IF(D140="SHORT",E140-F140,IF(D140="LONG",F140-E140)))*C140</f>
        <v>12150.000000000005</v>
      </c>
      <c r="I140" s="9">
        <f t="shared" ref="I140" si="331">(IF(D140="SHORT",IF(G140="",0,F140-G140),IF(D140="LONG",IF(G140="",0,G140-F140))))*C140</f>
        <v>16200.000000000002</v>
      </c>
      <c r="J140" s="9">
        <f t="shared" ref="J140" si="332">(I140+H140)/C140</f>
        <v>1.0500000000000003</v>
      </c>
      <c r="K140" s="10">
        <f t="shared" ref="K140" si="333">J140*C140</f>
        <v>28350.000000000007</v>
      </c>
    </row>
    <row r="141" spans="1:11" s="22" customFormat="1" x14ac:dyDescent="0.25">
      <c r="A141" s="17">
        <v>43236</v>
      </c>
      <c r="B141" s="23" t="s">
        <v>65</v>
      </c>
      <c r="C141" s="18">
        <v>3000</v>
      </c>
      <c r="D141" s="18" t="s">
        <v>13</v>
      </c>
      <c r="E141" s="18">
        <v>18.2</v>
      </c>
      <c r="F141" s="18">
        <v>19.55</v>
      </c>
      <c r="G141" s="18"/>
      <c r="H141" s="19">
        <f t="shared" ref="H141" si="334">(IF(D141="SHORT",E141-F141,IF(D141="LONG",F141-E141)))*C141</f>
        <v>4050.0000000000041</v>
      </c>
      <c r="I141" s="20"/>
      <c r="J141" s="20">
        <f t="shared" ref="J141" si="335">(I141+H141)/C141</f>
        <v>1.3500000000000014</v>
      </c>
      <c r="K141" s="21">
        <f t="shared" ref="K141" si="336">J141*C141</f>
        <v>4050.0000000000041</v>
      </c>
    </row>
    <row r="142" spans="1:11" s="22" customFormat="1" x14ac:dyDescent="0.25">
      <c r="A142" s="17">
        <v>43232</v>
      </c>
      <c r="B142" s="23" t="s">
        <v>64</v>
      </c>
      <c r="C142" s="18">
        <v>5400</v>
      </c>
      <c r="D142" s="18" t="s">
        <v>13</v>
      </c>
      <c r="E142" s="18">
        <v>8</v>
      </c>
      <c r="F142" s="18">
        <v>9.25</v>
      </c>
      <c r="G142" s="18"/>
      <c r="H142" s="19">
        <f t="shared" ref="H142" si="337">(IF(D142="SHORT",E142-F142,IF(D142="LONG",F142-E142)))*C142</f>
        <v>6750</v>
      </c>
      <c r="I142" s="20"/>
      <c r="J142" s="20">
        <f t="shared" ref="J142" si="338">(I142+H142)/C142</f>
        <v>1.25</v>
      </c>
      <c r="K142" s="21">
        <f t="shared" ref="K142" si="339">J142*C142</f>
        <v>6750</v>
      </c>
    </row>
    <row r="143" spans="1:11" s="22" customFormat="1" x14ac:dyDescent="0.25">
      <c r="A143" s="17">
        <v>43231</v>
      </c>
      <c r="B143" s="18" t="s">
        <v>63</v>
      </c>
      <c r="C143" s="18">
        <v>3183</v>
      </c>
      <c r="D143" s="18" t="s">
        <v>13</v>
      </c>
      <c r="E143" s="18">
        <v>13.85</v>
      </c>
      <c r="F143" s="18">
        <v>15.1</v>
      </c>
      <c r="G143" s="18"/>
      <c r="H143" s="19">
        <f t="shared" ref="H143" si="340">(IF(D143="SHORT",E143-F143,IF(D143="LONG",F143-E143)))*C143</f>
        <v>3978.75</v>
      </c>
      <c r="I143" s="20"/>
      <c r="J143" s="20">
        <f t="shared" ref="J143" si="341">(I143+H143)/C143</f>
        <v>1.25</v>
      </c>
      <c r="K143" s="21">
        <f t="shared" ref="K143" si="342">J143*C143</f>
        <v>3978.75</v>
      </c>
    </row>
    <row r="144" spans="1:11" s="11" customFormat="1" x14ac:dyDescent="0.25">
      <c r="A144" s="6">
        <v>43231</v>
      </c>
      <c r="B144" s="7" t="s">
        <v>62</v>
      </c>
      <c r="C144" s="7">
        <v>8001</v>
      </c>
      <c r="D144" s="7" t="s">
        <v>13</v>
      </c>
      <c r="E144" s="7">
        <v>6.75</v>
      </c>
      <c r="F144" s="7">
        <v>7.4</v>
      </c>
      <c r="G144" s="7">
        <v>8.1999999999999993</v>
      </c>
      <c r="H144" s="8">
        <f t="shared" ref="H144" si="343">(IF(D144="SHORT",E144-F144,IF(D144="LONG",F144-E144)))*C144</f>
        <v>5200.6500000000033</v>
      </c>
      <c r="I144" s="9">
        <f t="shared" ref="I144" si="344">(IF(D144="SHORT",IF(G144="",0,F144-G144),IF(D144="LONG",IF(G144="",0,G144-F144))))*C144</f>
        <v>6400.7999999999911</v>
      </c>
      <c r="J144" s="9">
        <f t="shared" ref="J144" si="345">(I144+H144)/C144</f>
        <v>1.4499999999999993</v>
      </c>
      <c r="K144" s="10">
        <f t="shared" ref="K144" si="346">J144*C144</f>
        <v>11601.449999999993</v>
      </c>
    </row>
    <row r="145" spans="1:11" s="11" customFormat="1" x14ac:dyDescent="0.25">
      <c r="A145" s="6">
        <v>43230</v>
      </c>
      <c r="B145" s="7" t="s">
        <v>61</v>
      </c>
      <c r="C145" s="7">
        <v>8001</v>
      </c>
      <c r="D145" s="7" t="s">
        <v>13</v>
      </c>
      <c r="E145" s="7">
        <v>8.65</v>
      </c>
      <c r="F145" s="7">
        <v>9.4499999999999993</v>
      </c>
      <c r="G145" s="7">
        <v>10.4</v>
      </c>
      <c r="H145" s="8">
        <f t="shared" ref="H145" si="347">(IF(D145="SHORT",E145-F145,IF(D145="LONG",F145-E145)))*C145</f>
        <v>6400.7999999999911</v>
      </c>
      <c r="I145" s="9">
        <f t="shared" ref="I145" si="348">(IF(D145="SHORT",IF(G145="",0,F145-G145),IF(D145="LONG",IF(G145="",0,G145-F145))))*C145</f>
        <v>7600.9500000000089</v>
      </c>
      <c r="J145" s="9">
        <f t="shared" ref="J145" si="349">(I145+H145)/C145</f>
        <v>1.75</v>
      </c>
      <c r="K145" s="10">
        <f t="shared" ref="K145" si="350">J145*C145</f>
        <v>14001.75</v>
      </c>
    </row>
    <row r="146" spans="1:11" s="22" customFormat="1" x14ac:dyDescent="0.25">
      <c r="A146" s="17">
        <v>43229</v>
      </c>
      <c r="B146" s="18" t="s">
        <v>60</v>
      </c>
      <c r="C146" s="18">
        <v>1500</v>
      </c>
      <c r="D146" s="18" t="s">
        <v>13</v>
      </c>
      <c r="E146" s="18">
        <v>33.25</v>
      </c>
      <c r="F146" s="18">
        <v>30.75</v>
      </c>
      <c r="G146" s="18"/>
      <c r="H146" s="19">
        <f t="shared" ref="H146" si="351">(IF(D146="SHORT",E146-F146,IF(D146="LONG",F146-E146)))*C146</f>
        <v>-3750</v>
      </c>
      <c r="I146" s="20"/>
      <c r="J146" s="20">
        <f t="shared" ref="J146" si="352">(I146+H146)/C146</f>
        <v>-2.5</v>
      </c>
      <c r="K146" s="21">
        <f t="shared" ref="K146" si="353">J146*C146</f>
        <v>-3750</v>
      </c>
    </row>
    <row r="147" spans="1:11" s="11" customFormat="1" x14ac:dyDescent="0.25">
      <c r="A147" s="6">
        <v>43228</v>
      </c>
      <c r="B147" s="7" t="s">
        <v>59</v>
      </c>
      <c r="C147" s="7">
        <v>3000</v>
      </c>
      <c r="D147" s="7" t="s">
        <v>13</v>
      </c>
      <c r="E147" s="7">
        <v>16</v>
      </c>
      <c r="F147" s="7">
        <v>18.5</v>
      </c>
      <c r="G147" s="7">
        <v>20.350000000000001</v>
      </c>
      <c r="H147" s="8">
        <f t="shared" ref="H147" si="354">(IF(D147="SHORT",E147-F147,IF(D147="LONG",F147-E147)))*C147</f>
        <v>7500</v>
      </c>
      <c r="I147" s="9">
        <f t="shared" ref="I147" si="355">(IF(D147="SHORT",IF(G147="",0,F147-G147),IF(D147="LONG",IF(G147="",0,G147-F147))))*C147</f>
        <v>5550.0000000000045</v>
      </c>
      <c r="J147" s="9">
        <f t="shared" ref="J147" si="356">(I147+H147)/C147</f>
        <v>4.3500000000000014</v>
      </c>
      <c r="K147" s="10">
        <f t="shared" ref="K147" si="357">J147*C147</f>
        <v>13050.000000000004</v>
      </c>
    </row>
    <row r="148" spans="1:11" s="22" customFormat="1" x14ac:dyDescent="0.25">
      <c r="A148" s="17">
        <v>43224</v>
      </c>
      <c r="B148" s="18" t="s">
        <v>58</v>
      </c>
      <c r="C148" s="18">
        <v>10500</v>
      </c>
      <c r="D148" s="18" t="s">
        <v>13</v>
      </c>
      <c r="E148" s="18">
        <v>8.8000000000000007</v>
      </c>
      <c r="F148" s="18">
        <v>9.5500000000000007</v>
      </c>
      <c r="G148" s="18">
        <v>14.9</v>
      </c>
      <c r="H148" s="19">
        <f t="shared" ref="H148" si="358">(IF(D148="SHORT",E148-F148,IF(D148="LONG",F148-E148)))*C148</f>
        <v>7875</v>
      </c>
      <c r="I148" s="20"/>
      <c r="J148" s="20">
        <f t="shared" ref="J148" si="359">(I148+H148)/C148</f>
        <v>0.75</v>
      </c>
      <c r="K148" s="21">
        <f t="shared" ref="K148" si="360">J148*C148</f>
        <v>7875</v>
      </c>
    </row>
    <row r="149" spans="1:11" s="11" customFormat="1" x14ac:dyDescent="0.25">
      <c r="A149" s="6">
        <v>43223</v>
      </c>
      <c r="B149" s="7" t="s">
        <v>57</v>
      </c>
      <c r="C149" s="7">
        <v>5100</v>
      </c>
      <c r="D149" s="7" t="s">
        <v>13</v>
      </c>
      <c r="E149" s="7">
        <v>12.15</v>
      </c>
      <c r="F149" s="7">
        <v>13.4</v>
      </c>
      <c r="G149" s="7">
        <v>14.9</v>
      </c>
      <c r="H149" s="8">
        <f t="shared" ref="H149" si="361">(IF(D149="SHORT",E149-F149,IF(D149="LONG",F149-E149)))*C149</f>
        <v>6375</v>
      </c>
      <c r="I149" s="9">
        <f t="shared" ref="I149" si="362">(IF(D149="SHORT",IF(G149="",0,F149-G149),IF(D149="LONG",IF(G149="",0,G149-F149))))*C149</f>
        <v>7650</v>
      </c>
      <c r="J149" s="9">
        <f t="shared" ref="J149" si="363">(I149+H149)/C149</f>
        <v>2.75</v>
      </c>
      <c r="K149" s="10">
        <f t="shared" ref="K149" si="364">J149*C149</f>
        <v>14025</v>
      </c>
    </row>
    <row r="150" spans="1:11" s="22" customFormat="1" x14ac:dyDescent="0.25">
      <c r="A150" s="17">
        <v>43223</v>
      </c>
      <c r="B150" s="23" t="s">
        <v>56</v>
      </c>
      <c r="C150" s="18">
        <v>9000</v>
      </c>
      <c r="D150" s="18" t="s">
        <v>13</v>
      </c>
      <c r="E150" s="18">
        <v>5</v>
      </c>
      <c r="F150" s="18">
        <v>4.25</v>
      </c>
      <c r="G150" s="18"/>
      <c r="H150" s="19">
        <f t="shared" ref="H150" si="365">(IF(D150="SHORT",E150-F150,IF(D150="LONG",F150-E150)))*C150</f>
        <v>-6750</v>
      </c>
      <c r="I150" s="20"/>
      <c r="J150" s="20">
        <f t="shared" ref="J150" si="366">(I150+H150)/C150</f>
        <v>-0.75</v>
      </c>
      <c r="K150" s="21">
        <f t="shared" ref="K150" si="367">J150*C150</f>
        <v>-6750</v>
      </c>
    </row>
    <row r="151" spans="1:11" s="11" customFormat="1" x14ac:dyDescent="0.25">
      <c r="A151" s="6">
        <v>43222</v>
      </c>
      <c r="B151" s="7" t="s">
        <v>55</v>
      </c>
      <c r="C151" s="7">
        <v>3150</v>
      </c>
      <c r="D151" s="7" t="s">
        <v>13</v>
      </c>
      <c r="E151" s="7">
        <v>8.75</v>
      </c>
      <c r="F151" s="7">
        <v>10.25</v>
      </c>
      <c r="G151" s="7">
        <v>12</v>
      </c>
      <c r="H151" s="8">
        <f t="shared" ref="H151" si="368">(IF(D151="SHORT",E151-F151,IF(D151="LONG",F151-E151)))*C151</f>
        <v>4725</v>
      </c>
      <c r="I151" s="9">
        <f t="shared" ref="I151" si="369">(IF(D151="SHORT",IF(G151="",0,F151-G151),IF(D151="LONG",IF(G151="",0,G151-F151))))*C151</f>
        <v>5512.5</v>
      </c>
      <c r="J151" s="9">
        <f t="shared" ref="J151" si="370">(I151+H151)/C151</f>
        <v>3.25</v>
      </c>
      <c r="K151" s="10">
        <f t="shared" ref="K151" si="371">J151*C151</f>
        <v>10237.5</v>
      </c>
    </row>
    <row r="152" spans="1:11" s="11" customFormat="1" ht="15.75" x14ac:dyDescent="0.25">
      <c r="A152" s="12"/>
      <c r="B152" s="13"/>
      <c r="C152" s="13"/>
      <c r="D152" s="13"/>
      <c r="E152" s="13"/>
      <c r="F152" s="13"/>
      <c r="G152" s="13"/>
      <c r="H152" s="14"/>
      <c r="I152" s="15"/>
      <c r="J152" s="15"/>
      <c r="K152" s="16"/>
    </row>
    <row r="153" spans="1:11" s="22" customFormat="1" x14ac:dyDescent="0.25">
      <c r="A153" s="17">
        <v>43220</v>
      </c>
      <c r="B153" s="23" t="s">
        <v>54</v>
      </c>
      <c r="C153" s="18">
        <v>7500</v>
      </c>
      <c r="D153" s="18" t="s">
        <v>13</v>
      </c>
      <c r="E153" s="18">
        <v>5.65</v>
      </c>
      <c r="F153" s="18">
        <v>6.4</v>
      </c>
      <c r="G153" s="18"/>
      <c r="H153" s="19">
        <f t="shared" ref="H153" si="372">(IF(D153="SHORT",E153-F153,IF(D153="LONG",F153-E153)))*C153</f>
        <v>5625</v>
      </c>
      <c r="I153" s="20"/>
      <c r="J153" s="20">
        <f t="shared" ref="J153" si="373">(I153+H153)/C153</f>
        <v>0.75</v>
      </c>
      <c r="K153" s="21">
        <f t="shared" ref="K153" si="374">J153*C153</f>
        <v>5625</v>
      </c>
    </row>
    <row r="154" spans="1:11" s="22" customFormat="1" x14ac:dyDescent="0.25">
      <c r="A154" s="17">
        <v>43216</v>
      </c>
      <c r="B154" s="23" t="s">
        <v>53</v>
      </c>
      <c r="C154" s="18">
        <v>12000</v>
      </c>
      <c r="D154" s="18" t="s">
        <v>13</v>
      </c>
      <c r="E154" s="18">
        <v>2.8</v>
      </c>
      <c r="F154" s="18">
        <v>3.4</v>
      </c>
      <c r="G154" s="18"/>
      <c r="H154" s="19">
        <f t="shared" ref="H154" si="375">(IF(D154="SHORT",E154-F154,IF(D154="LONG",F154-E154)))*C154</f>
        <v>7200.0000000000009</v>
      </c>
      <c r="I154" s="20"/>
      <c r="J154" s="20">
        <f t="shared" ref="J154" si="376">(I154+H154)/C154</f>
        <v>0.60000000000000009</v>
      </c>
      <c r="K154" s="21">
        <f t="shared" ref="K154" si="377">J154*C154</f>
        <v>7200.0000000000009</v>
      </c>
    </row>
    <row r="155" spans="1:11" s="22" customFormat="1" x14ac:dyDescent="0.25">
      <c r="A155" s="17">
        <v>43215</v>
      </c>
      <c r="B155" s="23" t="s">
        <v>52</v>
      </c>
      <c r="C155" s="18">
        <v>10500</v>
      </c>
      <c r="D155" s="18" t="s">
        <v>13</v>
      </c>
      <c r="E155" s="18">
        <v>1</v>
      </c>
      <c r="F155" s="18">
        <v>1.6</v>
      </c>
      <c r="G155" s="18"/>
      <c r="H155" s="19">
        <f t="shared" ref="H155" si="378">(IF(D155="SHORT",E155-F155,IF(D155="LONG",F155-E155)))*C155</f>
        <v>6300.0000000000009</v>
      </c>
      <c r="I155" s="20"/>
      <c r="J155" s="20">
        <f t="shared" ref="J155" si="379">(I155+H155)/C155</f>
        <v>0.60000000000000009</v>
      </c>
      <c r="K155" s="21">
        <f t="shared" ref="K155" si="380">J155*C155</f>
        <v>6300.0000000000009</v>
      </c>
    </row>
    <row r="156" spans="1:11" s="22" customFormat="1" x14ac:dyDescent="0.25">
      <c r="A156" s="17">
        <v>43214</v>
      </c>
      <c r="B156" s="23" t="s">
        <v>51</v>
      </c>
      <c r="C156" s="18">
        <v>4800</v>
      </c>
      <c r="D156" s="18" t="s">
        <v>13</v>
      </c>
      <c r="E156" s="18">
        <v>4.5</v>
      </c>
      <c r="F156" s="18">
        <v>6</v>
      </c>
      <c r="G156" s="18"/>
      <c r="H156" s="19">
        <f t="shared" ref="H156" si="381">(IF(D156="SHORT",E156-F156,IF(D156="LONG",F156-E156)))*C156</f>
        <v>7200</v>
      </c>
      <c r="I156" s="20"/>
      <c r="J156" s="20">
        <f t="shared" ref="J156" si="382">(I156+H156)/C156</f>
        <v>1.5</v>
      </c>
      <c r="K156" s="21">
        <f t="shared" ref="K156" si="383">J156*C156</f>
        <v>7200</v>
      </c>
    </row>
    <row r="157" spans="1:11" s="22" customFormat="1" x14ac:dyDescent="0.25">
      <c r="A157" s="17">
        <v>43213</v>
      </c>
      <c r="B157" s="23" t="s">
        <v>50</v>
      </c>
      <c r="C157" s="18">
        <v>3000</v>
      </c>
      <c r="D157" s="18" t="s">
        <v>13</v>
      </c>
      <c r="E157" s="18">
        <v>6.35</v>
      </c>
      <c r="F157" s="18">
        <v>7.65</v>
      </c>
      <c r="G157" s="18"/>
      <c r="H157" s="19">
        <f t="shared" ref="H157" si="384">(IF(D157="SHORT",E157-F157,IF(D157="LONG",F157-E157)))*C157</f>
        <v>3900.0000000000023</v>
      </c>
      <c r="I157" s="20"/>
      <c r="J157" s="20">
        <f t="shared" ref="J157" si="385">(I157+H157)/C157</f>
        <v>1.3000000000000007</v>
      </c>
      <c r="K157" s="21">
        <f t="shared" ref="K157" si="386">J157*C157</f>
        <v>3900.0000000000023</v>
      </c>
    </row>
    <row r="158" spans="1:11" s="22" customFormat="1" x14ac:dyDescent="0.25">
      <c r="A158" s="17">
        <v>43210</v>
      </c>
      <c r="B158" s="23" t="s">
        <v>49</v>
      </c>
      <c r="C158" s="18">
        <v>4725</v>
      </c>
      <c r="D158" s="18" t="s">
        <v>13</v>
      </c>
      <c r="E158" s="18">
        <v>4.6500000000000004</v>
      </c>
      <c r="F158" s="18">
        <v>3.15</v>
      </c>
      <c r="G158" s="18"/>
      <c r="H158" s="19">
        <f t="shared" ref="H158" si="387">(IF(D158="SHORT",E158-F158,IF(D158="LONG",F158-E158)))*C158</f>
        <v>-7087.5000000000018</v>
      </c>
      <c r="I158" s="20"/>
      <c r="J158" s="20">
        <f t="shared" ref="J158" si="388">(I158+H158)/C158</f>
        <v>-1.5000000000000004</v>
      </c>
      <c r="K158" s="21">
        <f t="shared" ref="K158" si="389">J158*C158</f>
        <v>-7087.5000000000018</v>
      </c>
    </row>
    <row r="159" spans="1:11" s="11" customFormat="1" x14ac:dyDescent="0.25">
      <c r="A159" s="6">
        <v>43208</v>
      </c>
      <c r="B159" s="7" t="s">
        <v>48</v>
      </c>
      <c r="C159" s="7">
        <v>2250</v>
      </c>
      <c r="D159" s="7" t="s">
        <v>13</v>
      </c>
      <c r="E159" s="7">
        <v>11.5</v>
      </c>
      <c r="F159" s="7">
        <v>14</v>
      </c>
      <c r="G159" s="7">
        <v>16.75</v>
      </c>
      <c r="H159" s="8">
        <f t="shared" ref="H159" si="390">(IF(D159="SHORT",E159-F159,IF(D159="LONG",F159-E159)))*C159</f>
        <v>5625</v>
      </c>
      <c r="I159" s="9">
        <f t="shared" ref="I159" si="391">(IF(D159="SHORT",IF(G159="",0,F159-G159),IF(D159="LONG",IF(G159="",0,G159-F159))))*C159</f>
        <v>6187.5</v>
      </c>
      <c r="J159" s="9">
        <f t="shared" ref="J159" si="392">(I159+H159)/C159</f>
        <v>5.25</v>
      </c>
      <c r="K159" s="10">
        <f t="shared" ref="K159" si="393">J159*C159</f>
        <v>11812.5</v>
      </c>
    </row>
    <row r="160" spans="1:11" s="22" customFormat="1" x14ac:dyDescent="0.25">
      <c r="A160" s="17">
        <v>43207</v>
      </c>
      <c r="B160" s="23" t="s">
        <v>47</v>
      </c>
      <c r="C160" s="18">
        <v>1500</v>
      </c>
      <c r="D160" s="18" t="s">
        <v>13</v>
      </c>
      <c r="E160" s="18">
        <v>9</v>
      </c>
      <c r="F160" s="18">
        <v>10.5</v>
      </c>
      <c r="G160" s="18"/>
      <c r="H160" s="19">
        <f t="shared" ref="H160:H161" si="394">(IF(D160="SHORT",E160-F160,IF(D160="LONG",F160-E160)))*C160</f>
        <v>2250</v>
      </c>
      <c r="I160" s="20"/>
      <c r="J160" s="20">
        <f t="shared" ref="J160:J161" si="395">(I160+H160)/C160</f>
        <v>1.5</v>
      </c>
      <c r="K160" s="21">
        <f t="shared" ref="K160:K161" si="396">J160*C160</f>
        <v>2250</v>
      </c>
    </row>
    <row r="161" spans="1:11" s="22" customFormat="1" x14ac:dyDescent="0.25">
      <c r="A161" s="17">
        <v>43207</v>
      </c>
      <c r="B161" s="23" t="s">
        <v>46</v>
      </c>
      <c r="C161" s="18">
        <v>27000</v>
      </c>
      <c r="D161" s="18" t="s">
        <v>13</v>
      </c>
      <c r="E161" s="18">
        <v>0.8</v>
      </c>
      <c r="F161" s="18">
        <v>1.1000000000000001</v>
      </c>
      <c r="G161" s="18"/>
      <c r="H161" s="19">
        <f t="shared" si="394"/>
        <v>8100.0000000000009</v>
      </c>
      <c r="I161" s="20"/>
      <c r="J161" s="20">
        <f t="shared" si="395"/>
        <v>0.30000000000000004</v>
      </c>
      <c r="K161" s="21">
        <f t="shared" si="396"/>
        <v>8100.0000000000009</v>
      </c>
    </row>
    <row r="162" spans="1:11" s="22" customFormat="1" x14ac:dyDescent="0.25">
      <c r="A162" s="17">
        <v>43206</v>
      </c>
      <c r="B162" s="23" t="s">
        <v>45</v>
      </c>
      <c r="C162" s="18">
        <v>750</v>
      </c>
      <c r="D162" s="18" t="s">
        <v>13</v>
      </c>
      <c r="E162" s="18">
        <v>30.4</v>
      </c>
      <c r="F162" s="18">
        <v>36.9</v>
      </c>
      <c r="G162" s="18"/>
      <c r="H162" s="19">
        <f t="shared" ref="H162" si="397">(IF(D162="SHORT",E162-F162,IF(D162="LONG",F162-E162)))*C162</f>
        <v>4875</v>
      </c>
      <c r="I162" s="20"/>
      <c r="J162" s="20">
        <f t="shared" ref="J162:J167" si="398">(I162+H162)/C162</f>
        <v>6.5</v>
      </c>
      <c r="K162" s="21">
        <f t="shared" ref="K162" si="399">J162*C162</f>
        <v>4875</v>
      </c>
    </row>
    <row r="163" spans="1:11" s="22" customFormat="1" x14ac:dyDescent="0.25">
      <c r="A163" s="17">
        <v>43206</v>
      </c>
      <c r="B163" s="23" t="s">
        <v>44</v>
      </c>
      <c r="C163" s="18">
        <v>12000</v>
      </c>
      <c r="D163" s="18" t="s">
        <v>13</v>
      </c>
      <c r="E163" s="18">
        <v>5</v>
      </c>
      <c r="F163" s="18">
        <v>5.75</v>
      </c>
      <c r="G163" s="18"/>
      <c r="H163" s="19">
        <f t="shared" ref="H163" si="400">(IF(D163="SHORT",E163-F163,IF(D163="LONG",F163-E163)))*C163</f>
        <v>9000</v>
      </c>
      <c r="I163" s="20"/>
      <c r="J163" s="20">
        <f t="shared" si="398"/>
        <v>0.75</v>
      </c>
      <c r="K163" s="21">
        <f t="shared" ref="K163" si="401">J163*C163</f>
        <v>9000</v>
      </c>
    </row>
    <row r="164" spans="1:11" s="22" customFormat="1" x14ac:dyDescent="0.25">
      <c r="A164" s="17">
        <v>43202</v>
      </c>
      <c r="B164" s="23" t="s">
        <v>43</v>
      </c>
      <c r="C164" s="18">
        <v>15000</v>
      </c>
      <c r="D164" s="18" t="s">
        <v>13</v>
      </c>
      <c r="E164" s="18">
        <v>1.75</v>
      </c>
      <c r="F164" s="18">
        <v>2.4</v>
      </c>
      <c r="G164" s="18"/>
      <c r="H164" s="19">
        <f t="shared" ref="H164" si="402">(IF(D164="SHORT",E164-F164,IF(D164="LONG",F164-E164)))*C164</f>
        <v>9749.9999999999982</v>
      </c>
      <c r="I164" s="20"/>
      <c r="J164" s="20">
        <f t="shared" si="398"/>
        <v>0.64999999999999991</v>
      </c>
      <c r="K164" s="21">
        <f t="shared" ref="K164" si="403">J164*C164</f>
        <v>9749.9999999999982</v>
      </c>
    </row>
    <row r="165" spans="1:11" s="22" customFormat="1" x14ac:dyDescent="0.25">
      <c r="A165" s="17">
        <v>43201</v>
      </c>
      <c r="B165" s="23" t="s">
        <v>42</v>
      </c>
      <c r="C165" s="18">
        <v>4500</v>
      </c>
      <c r="D165" s="18" t="s">
        <v>13</v>
      </c>
      <c r="E165" s="18">
        <v>4.5</v>
      </c>
      <c r="F165" s="18">
        <v>3.25</v>
      </c>
      <c r="G165" s="18"/>
      <c r="H165" s="19">
        <f t="shared" ref="H165" si="404">(IF(D165="SHORT",E165-F165,IF(D165="LONG",F165-E165)))*C165</f>
        <v>-5625</v>
      </c>
      <c r="I165" s="20"/>
      <c r="J165" s="20">
        <f t="shared" si="398"/>
        <v>-1.25</v>
      </c>
      <c r="K165" s="21">
        <f t="shared" ref="K165" si="405">J165*C165</f>
        <v>-5625</v>
      </c>
    </row>
    <row r="166" spans="1:11" s="22" customFormat="1" x14ac:dyDescent="0.25">
      <c r="A166" s="17">
        <v>43200</v>
      </c>
      <c r="B166" s="23" t="s">
        <v>41</v>
      </c>
      <c r="C166" s="18">
        <v>1800</v>
      </c>
      <c r="D166" s="18" t="s">
        <v>13</v>
      </c>
      <c r="E166" s="18">
        <v>16.5</v>
      </c>
      <c r="F166" s="18">
        <v>13.75</v>
      </c>
      <c r="G166" s="18"/>
      <c r="H166" s="19">
        <f t="shared" ref="H166" si="406">(IF(D166="SHORT",E166-F166,IF(D166="LONG",F166-E166)))*C166</f>
        <v>-4950</v>
      </c>
      <c r="I166" s="20"/>
      <c r="J166" s="20">
        <f t="shared" si="398"/>
        <v>-2.75</v>
      </c>
      <c r="K166" s="21">
        <f t="shared" ref="K166" si="407">J166*C166</f>
        <v>-4950</v>
      </c>
    </row>
    <row r="167" spans="1:11" s="22" customFormat="1" x14ac:dyDescent="0.25">
      <c r="A167" s="17">
        <v>43199</v>
      </c>
      <c r="B167" s="23" t="s">
        <v>40</v>
      </c>
      <c r="C167" s="18">
        <v>13500</v>
      </c>
      <c r="D167" s="18" t="s">
        <v>13</v>
      </c>
      <c r="E167" s="18">
        <v>7.2</v>
      </c>
      <c r="F167" s="18">
        <v>8.0500000000000007</v>
      </c>
      <c r="G167" s="18"/>
      <c r="H167" s="19">
        <f t="shared" ref="H167" si="408">(IF(D167="SHORT",E167-F167,IF(D167="LONG",F167-E167)))*C167</f>
        <v>11475.000000000007</v>
      </c>
      <c r="I167" s="20"/>
      <c r="J167" s="20">
        <f t="shared" si="398"/>
        <v>0.85000000000000053</v>
      </c>
      <c r="K167" s="21">
        <f t="shared" ref="K167" si="409">J167*C167</f>
        <v>11475.000000000007</v>
      </c>
    </row>
    <row r="168" spans="1:11" s="11" customFormat="1" x14ac:dyDescent="0.25">
      <c r="A168" s="6">
        <v>43199</v>
      </c>
      <c r="B168" s="7" t="s">
        <v>39</v>
      </c>
      <c r="C168" s="7">
        <v>1800</v>
      </c>
      <c r="D168" s="7" t="s">
        <v>13</v>
      </c>
      <c r="E168" s="7">
        <v>13</v>
      </c>
      <c r="F168" s="7">
        <v>15.75</v>
      </c>
      <c r="G168" s="7">
        <v>19</v>
      </c>
      <c r="H168" s="8">
        <f t="shared" ref="H168" si="410">(IF(D168="SHORT",E168-F168,IF(D168="LONG",F168-E168)))*C168</f>
        <v>4950</v>
      </c>
      <c r="I168" s="9">
        <f t="shared" ref="I168" si="411">(IF(D168="SHORT",IF(G168="",0,F168-G168),IF(D168="LONG",IF(G168="",0,G168-F168))))*C168</f>
        <v>5850</v>
      </c>
      <c r="J168" s="9">
        <f t="shared" ref="J168" si="412">(I168+H168)/C168</f>
        <v>6</v>
      </c>
      <c r="K168" s="10">
        <f t="shared" ref="K168" si="413">J168*C168</f>
        <v>10800</v>
      </c>
    </row>
    <row r="169" spans="1:11" s="22" customFormat="1" x14ac:dyDescent="0.25">
      <c r="A169" s="17">
        <v>43195</v>
      </c>
      <c r="B169" s="23" t="s">
        <v>38</v>
      </c>
      <c r="C169" s="18">
        <v>4500</v>
      </c>
      <c r="D169" s="18" t="s">
        <v>13</v>
      </c>
      <c r="E169" s="18">
        <v>10.35</v>
      </c>
      <c r="F169" s="18">
        <v>11.85</v>
      </c>
      <c r="G169" s="18"/>
      <c r="H169" s="19">
        <f t="shared" ref="H169" si="414">(IF(D169="SHORT",E169-F169,IF(D169="LONG",F169-E169)))*C169</f>
        <v>6750</v>
      </c>
      <c r="I169" s="20"/>
      <c r="J169" s="20">
        <f>(I169+H169)/C169</f>
        <v>1.5</v>
      </c>
      <c r="K169" s="21">
        <f t="shared" ref="K169" si="415">J169*C169</f>
        <v>6750</v>
      </c>
    </row>
    <row r="170" spans="1:11" s="11" customFormat="1" x14ac:dyDescent="0.25">
      <c r="A170" s="6">
        <v>43194</v>
      </c>
      <c r="B170" s="7" t="s">
        <v>37</v>
      </c>
      <c r="C170" s="7">
        <v>9000</v>
      </c>
      <c r="D170" s="7" t="s">
        <v>13</v>
      </c>
      <c r="E170" s="7">
        <v>6.3</v>
      </c>
      <c r="F170" s="7">
        <v>7.05</v>
      </c>
      <c r="G170" s="7">
        <v>8</v>
      </c>
      <c r="H170" s="8">
        <f t="shared" ref="H170" si="416">(IF(D170="SHORT",E170-F170,IF(D170="LONG",F170-E170)))*C170</f>
        <v>6750</v>
      </c>
      <c r="I170" s="9">
        <f t="shared" ref="I170" si="417">(IF(D170="SHORT",IF(G170="",0,F170-G170),IF(D170="LONG",IF(G170="",0,G170-F170))))*C170</f>
        <v>8550.0000000000018</v>
      </c>
      <c r="J170" s="20">
        <f t="shared" ref="J170" si="418">(I170+H170)/C170</f>
        <v>1.7000000000000002</v>
      </c>
      <c r="K170" s="10">
        <f t="shared" ref="K170" si="419">J170*C170</f>
        <v>15300.000000000002</v>
      </c>
    </row>
    <row r="171" spans="1:11" s="22" customFormat="1" x14ac:dyDescent="0.25">
      <c r="A171" s="17">
        <v>43193</v>
      </c>
      <c r="B171" s="23" t="s">
        <v>36</v>
      </c>
      <c r="C171" s="18">
        <v>2400</v>
      </c>
      <c r="D171" s="18" t="s">
        <v>13</v>
      </c>
      <c r="E171" s="18">
        <v>15</v>
      </c>
      <c r="F171" s="18">
        <v>16.3</v>
      </c>
      <c r="G171" s="18"/>
      <c r="H171" s="19">
        <f t="shared" ref="H171" si="420">(IF(D171="SHORT",E171-F171,IF(D171="LONG",F171-E171)))*C171</f>
        <v>3120.0000000000018</v>
      </c>
      <c r="I171" s="20"/>
      <c r="J171" s="20">
        <f>(I171+H171)/C171</f>
        <v>1.3000000000000007</v>
      </c>
      <c r="K171" s="21">
        <f t="shared" ref="K171" si="421">J171*C171</f>
        <v>3120.0000000000018</v>
      </c>
    </row>
    <row r="172" spans="1:11" s="11" customFormat="1" ht="15.75" x14ac:dyDescent="0.25">
      <c r="A172" s="12"/>
      <c r="B172" s="13"/>
      <c r="C172" s="13"/>
      <c r="D172" s="13"/>
      <c r="E172" s="13"/>
      <c r="F172" s="13"/>
      <c r="G172" s="13"/>
      <c r="H172" s="14"/>
      <c r="I172" s="15"/>
      <c r="J172" s="15"/>
      <c r="K172" s="16"/>
    </row>
    <row r="173" spans="1:11" s="22" customFormat="1" x14ac:dyDescent="0.25">
      <c r="A173" s="17">
        <v>43185</v>
      </c>
      <c r="B173" s="23" t="s">
        <v>35</v>
      </c>
      <c r="C173" s="18">
        <v>5500</v>
      </c>
      <c r="D173" s="18" t="s">
        <v>13</v>
      </c>
      <c r="E173" s="18">
        <v>3.85</v>
      </c>
      <c r="F173" s="18">
        <v>5.0999999999999996</v>
      </c>
      <c r="G173" s="18"/>
      <c r="H173" s="19">
        <f t="shared" ref="H173" si="422">(IF(D173="SHORT",E173-F173,IF(D173="LONG",F173-E173)))*C173</f>
        <v>6874.9999999999973</v>
      </c>
      <c r="I173" s="20"/>
      <c r="J173" s="20">
        <f>(I173+H173)/C173</f>
        <v>1.2499999999999996</v>
      </c>
      <c r="K173" s="21">
        <f t="shared" ref="K173:K181" si="423">J173*C173</f>
        <v>6874.9999999999973</v>
      </c>
    </row>
    <row r="174" spans="1:11" s="22" customFormat="1" x14ac:dyDescent="0.25">
      <c r="A174" s="17">
        <v>43182</v>
      </c>
      <c r="B174" s="18" t="s">
        <v>31</v>
      </c>
      <c r="C174" s="18">
        <v>1250</v>
      </c>
      <c r="D174" s="18" t="s">
        <v>13</v>
      </c>
      <c r="E174" s="18">
        <v>14</v>
      </c>
      <c r="F174" s="18">
        <v>19</v>
      </c>
      <c r="G174" s="18"/>
      <c r="H174" s="19">
        <f t="shared" ref="H174:H175" si="424">(IF(D174="SHORT",E174-F174,IF(D174="LONG",F174-E174)))*C174</f>
        <v>6250</v>
      </c>
      <c r="I174" s="20"/>
      <c r="J174" s="20">
        <f>(I174+H174)/C174</f>
        <v>5</v>
      </c>
      <c r="K174" s="21">
        <f t="shared" si="423"/>
        <v>6250</v>
      </c>
    </row>
    <row r="175" spans="1:11" s="11" customFormat="1" x14ac:dyDescent="0.25">
      <c r="A175" s="6">
        <v>43181</v>
      </c>
      <c r="B175" s="7" t="s">
        <v>30</v>
      </c>
      <c r="C175" s="7">
        <v>4725</v>
      </c>
      <c r="D175" s="7" t="s">
        <v>13</v>
      </c>
      <c r="E175" s="7">
        <v>4.5</v>
      </c>
      <c r="F175" s="7">
        <v>6</v>
      </c>
      <c r="G175" s="7">
        <v>7.5</v>
      </c>
      <c r="H175" s="8">
        <f t="shared" si="424"/>
        <v>7087.5</v>
      </c>
      <c r="I175" s="9">
        <f t="shared" ref="I175" si="425">(IF(D175="SHORT",IF(G175="",0,F175-G175),IF(D175="LONG",IF(G175="",0,G175-F175))))*C175</f>
        <v>7087.5</v>
      </c>
      <c r="J175" s="20">
        <f t="shared" ref="J175:J181" si="426">(I175+H175)/C175</f>
        <v>3</v>
      </c>
      <c r="K175" s="10">
        <f t="shared" si="423"/>
        <v>14175</v>
      </c>
    </row>
    <row r="176" spans="1:11" s="22" customFormat="1" x14ac:dyDescent="0.25">
      <c r="A176" s="17">
        <v>43178</v>
      </c>
      <c r="B176" s="18" t="s">
        <v>34</v>
      </c>
      <c r="C176" s="18">
        <v>12000</v>
      </c>
      <c r="D176" s="18" t="s">
        <v>13</v>
      </c>
      <c r="E176" s="18">
        <v>3.25</v>
      </c>
      <c r="F176" s="18">
        <v>3.95</v>
      </c>
      <c r="G176" s="18"/>
      <c r="H176" s="19">
        <f t="shared" ref="H176" si="427">(IF(D176="SHORT",E176-F176,IF(D176="LONG",F176-E176)))*C176</f>
        <v>8400.0000000000018</v>
      </c>
      <c r="I176" s="20"/>
      <c r="J176" s="20">
        <f t="shared" si="426"/>
        <v>0.70000000000000018</v>
      </c>
      <c r="K176" s="21">
        <f t="shared" si="423"/>
        <v>8400.0000000000018</v>
      </c>
    </row>
    <row r="177" spans="1:11" s="11" customFormat="1" x14ac:dyDescent="0.25">
      <c r="A177" s="6">
        <v>43175</v>
      </c>
      <c r="B177" s="7" t="s">
        <v>33</v>
      </c>
      <c r="C177" s="7">
        <v>3600</v>
      </c>
      <c r="D177" s="7" t="s">
        <v>13</v>
      </c>
      <c r="E177" s="7">
        <v>16.75</v>
      </c>
      <c r="F177" s="7">
        <v>18.2</v>
      </c>
      <c r="G177" s="7">
        <v>19.95</v>
      </c>
      <c r="H177" s="8">
        <f t="shared" ref="H177" si="428">(IF(D177="SHORT",E177-F177,IF(D177="LONG",F177-E177)))*C177</f>
        <v>5219.9999999999973</v>
      </c>
      <c r="I177" s="9">
        <f t="shared" ref="I177" si="429">(IF(D177="SHORT",IF(G177="",0,F177-G177),IF(D177="LONG",IF(G177="",0,G177-F177))))*C177</f>
        <v>6300</v>
      </c>
      <c r="J177" s="20">
        <f t="shared" si="426"/>
        <v>3.1999999999999988</v>
      </c>
      <c r="K177" s="10">
        <f t="shared" si="423"/>
        <v>11519.999999999996</v>
      </c>
    </row>
    <row r="178" spans="1:11" s="11" customFormat="1" x14ac:dyDescent="0.25">
      <c r="A178" s="6">
        <v>43174</v>
      </c>
      <c r="B178" s="7" t="s">
        <v>32</v>
      </c>
      <c r="C178" s="7">
        <v>4500</v>
      </c>
      <c r="D178" s="7" t="s">
        <v>13</v>
      </c>
      <c r="E178" s="7">
        <v>17</v>
      </c>
      <c r="F178" s="7">
        <v>18.5</v>
      </c>
      <c r="G178" s="7">
        <v>20.25</v>
      </c>
      <c r="H178" s="8">
        <f t="shared" ref="H178" si="430">(IF(D178="SHORT",E178-F178,IF(D178="LONG",F178-E178)))*C178</f>
        <v>6750</v>
      </c>
      <c r="I178" s="9">
        <f t="shared" ref="I178" si="431">(IF(D178="SHORT",IF(G178="",0,F178-G178),IF(D178="LONG",IF(G178="",0,G178-F178))))*C178</f>
        <v>7875</v>
      </c>
      <c r="J178" s="20">
        <f t="shared" si="426"/>
        <v>3.25</v>
      </c>
      <c r="K178" s="10">
        <f t="shared" si="423"/>
        <v>14625</v>
      </c>
    </row>
    <row r="179" spans="1:11" s="11" customFormat="1" x14ac:dyDescent="0.25">
      <c r="A179" s="6">
        <v>43166</v>
      </c>
      <c r="B179" s="7" t="s">
        <v>29</v>
      </c>
      <c r="C179" s="7">
        <v>8250</v>
      </c>
      <c r="D179" s="7" t="s">
        <v>13</v>
      </c>
      <c r="E179" s="7">
        <v>9</v>
      </c>
      <c r="F179" s="7">
        <v>9.6999999999999993</v>
      </c>
      <c r="G179" s="7">
        <v>10.7</v>
      </c>
      <c r="H179" s="8">
        <f t="shared" ref="H179" si="432">(IF(D179="SHORT",E179-F179,IF(D179="LONG",F179-E179)))*C179</f>
        <v>5774.9999999999945</v>
      </c>
      <c r="I179" s="9">
        <f t="shared" ref="I179" si="433">(IF(D179="SHORT",IF(G179="",0,F179-G179),IF(D179="LONG",IF(G179="",0,G179-F179))))*C179</f>
        <v>8250</v>
      </c>
      <c r="J179" s="20">
        <f t="shared" si="426"/>
        <v>1.6999999999999993</v>
      </c>
      <c r="K179" s="10">
        <f t="shared" si="423"/>
        <v>14024.999999999995</v>
      </c>
    </row>
    <row r="180" spans="1:11" s="11" customFormat="1" x14ac:dyDescent="0.25">
      <c r="A180" s="6">
        <v>43165</v>
      </c>
      <c r="B180" s="7" t="s">
        <v>28</v>
      </c>
      <c r="C180" s="7">
        <v>12000</v>
      </c>
      <c r="D180" s="7" t="s">
        <v>13</v>
      </c>
      <c r="E180" s="7">
        <v>4.9000000000000004</v>
      </c>
      <c r="F180" s="7">
        <v>5.65</v>
      </c>
      <c r="G180" s="7">
        <v>6.6</v>
      </c>
      <c r="H180" s="8">
        <f t="shared" ref="H180" si="434">(IF(D180="SHORT",E180-F180,IF(D180="LONG",F180-E180)))*C180</f>
        <v>9000</v>
      </c>
      <c r="I180" s="9">
        <f t="shared" ref="I180" si="435">(IF(D180="SHORT",IF(G180="",0,F180-G180),IF(D180="LONG",IF(G180="",0,G180-F180))))*C180</f>
        <v>11399.999999999991</v>
      </c>
      <c r="J180" s="20">
        <f t="shared" si="426"/>
        <v>1.6999999999999993</v>
      </c>
      <c r="K180" s="10">
        <f t="shared" si="423"/>
        <v>20399.999999999993</v>
      </c>
    </row>
    <row r="181" spans="1:11" s="11" customFormat="1" x14ac:dyDescent="0.25">
      <c r="A181" s="6">
        <v>43164</v>
      </c>
      <c r="B181" s="7" t="s">
        <v>27</v>
      </c>
      <c r="C181" s="7">
        <v>5250</v>
      </c>
      <c r="D181" s="7" t="s">
        <v>13</v>
      </c>
      <c r="E181" s="7">
        <v>12.15</v>
      </c>
      <c r="F181" s="7">
        <v>13</v>
      </c>
      <c r="G181" s="7">
        <v>13.95</v>
      </c>
      <c r="H181" s="8">
        <f t="shared" ref="H181" si="436">(IF(D181="SHORT",E181-F181,IF(D181="LONG",F181-E181)))*C181</f>
        <v>4462.4999999999982</v>
      </c>
      <c r="I181" s="9">
        <f t="shared" ref="I181" si="437">(IF(D181="SHORT",IF(G181="",0,F181-G181),IF(D181="LONG",IF(G181="",0,G181-F181))))*C181</f>
        <v>4987.4999999999964</v>
      </c>
      <c r="J181" s="20">
        <f t="shared" si="426"/>
        <v>1.7999999999999989</v>
      </c>
      <c r="K181" s="10">
        <f t="shared" si="423"/>
        <v>9449.9999999999945</v>
      </c>
    </row>
    <row r="182" spans="1:11" s="11" customFormat="1" ht="15.75" x14ac:dyDescent="0.25">
      <c r="A182" s="12"/>
      <c r="B182" s="13"/>
      <c r="C182" s="13"/>
      <c r="D182" s="13"/>
      <c r="E182" s="13"/>
      <c r="F182" s="13"/>
      <c r="G182" s="13"/>
      <c r="H182" s="14"/>
      <c r="I182" s="15"/>
      <c r="J182" s="15"/>
      <c r="K182" s="16"/>
    </row>
    <row r="183" spans="1:11" s="22" customFormat="1" x14ac:dyDescent="0.25">
      <c r="A183" s="17">
        <v>43159</v>
      </c>
      <c r="B183" s="18" t="s">
        <v>25</v>
      </c>
      <c r="C183" s="18">
        <v>750</v>
      </c>
      <c r="D183" s="18" t="s">
        <v>13</v>
      </c>
      <c r="E183" s="18">
        <v>72.8</v>
      </c>
      <c r="F183" s="18">
        <v>81.05</v>
      </c>
      <c r="G183" s="18"/>
      <c r="H183" s="19">
        <f t="shared" ref="H183:H184" si="438">(IF(D183="SHORT",E183-F183,IF(D183="LONG",F183-E183)))*C183</f>
        <v>6187.5</v>
      </c>
      <c r="I183" s="20"/>
      <c r="J183" s="20">
        <f>(I183+H183)/C183</f>
        <v>8.25</v>
      </c>
      <c r="K183" s="21">
        <f t="shared" ref="K183:K195" si="439">J183*C183</f>
        <v>6187.5</v>
      </c>
    </row>
    <row r="184" spans="1:11" s="22" customFormat="1" x14ac:dyDescent="0.25">
      <c r="A184" s="17">
        <v>43158</v>
      </c>
      <c r="B184" s="18" t="s">
        <v>26</v>
      </c>
      <c r="C184" s="18">
        <v>18000</v>
      </c>
      <c r="D184" s="18" t="s">
        <v>13</v>
      </c>
      <c r="E184" s="18">
        <v>2.2999999999999998</v>
      </c>
      <c r="F184" s="18">
        <v>3</v>
      </c>
      <c r="G184" s="18"/>
      <c r="H184" s="19">
        <f t="shared" si="438"/>
        <v>12600.000000000004</v>
      </c>
      <c r="I184" s="20"/>
      <c r="J184" s="20">
        <f t="shared" ref="J184:J195" si="440">(I184+H184)/C184</f>
        <v>0.70000000000000018</v>
      </c>
      <c r="K184" s="21">
        <f t="shared" si="439"/>
        <v>12600.000000000004</v>
      </c>
    </row>
    <row r="185" spans="1:11" s="22" customFormat="1" x14ac:dyDescent="0.25">
      <c r="A185" s="17">
        <v>43157</v>
      </c>
      <c r="B185" s="18" t="s">
        <v>24</v>
      </c>
      <c r="C185" s="18">
        <v>3000</v>
      </c>
      <c r="D185" s="18" t="s">
        <v>13</v>
      </c>
      <c r="E185" s="18">
        <v>14</v>
      </c>
      <c r="F185" s="18">
        <v>15.5</v>
      </c>
      <c r="G185" s="18"/>
      <c r="H185" s="19">
        <f t="shared" ref="H185" si="441">(IF(D185="SHORT",E185-F185,IF(D185="LONG",F185-E185)))*C185</f>
        <v>4500</v>
      </c>
      <c r="I185" s="20"/>
      <c r="J185" s="20">
        <f t="shared" si="440"/>
        <v>1.5</v>
      </c>
      <c r="K185" s="21">
        <f t="shared" si="439"/>
        <v>4500</v>
      </c>
    </row>
    <row r="186" spans="1:11" s="22" customFormat="1" x14ac:dyDescent="0.25">
      <c r="A186" s="17">
        <v>43154</v>
      </c>
      <c r="B186" s="18" t="s">
        <v>23</v>
      </c>
      <c r="C186" s="18">
        <v>5400</v>
      </c>
      <c r="D186" s="18" t="s">
        <v>13</v>
      </c>
      <c r="E186" s="18">
        <v>10.15</v>
      </c>
      <c r="F186" s="18">
        <v>11.65</v>
      </c>
      <c r="G186" s="18"/>
      <c r="H186" s="19">
        <f t="shared" ref="H186" si="442">(IF(D186="SHORT",E186-F186,IF(D186="LONG",F186-E186)))*C186</f>
        <v>8100</v>
      </c>
      <c r="I186" s="20"/>
      <c r="J186" s="20">
        <f t="shared" si="440"/>
        <v>1.5</v>
      </c>
      <c r="K186" s="21">
        <f t="shared" si="439"/>
        <v>8100</v>
      </c>
    </row>
    <row r="187" spans="1:11" s="22" customFormat="1" x14ac:dyDescent="0.25">
      <c r="A187" s="17">
        <v>43154</v>
      </c>
      <c r="B187" s="18" t="s">
        <v>22</v>
      </c>
      <c r="C187" s="18">
        <v>9000</v>
      </c>
      <c r="D187" s="18" t="s">
        <v>13</v>
      </c>
      <c r="E187" s="18">
        <v>7.9</v>
      </c>
      <c r="F187" s="18">
        <v>8.6999999999999993</v>
      </c>
      <c r="G187" s="18"/>
      <c r="H187" s="19">
        <f t="shared" ref="H187:H195" si="443">(IF(D187="SHORT",E187-F187,IF(D187="LONG",F187-E187)))*C187</f>
        <v>7199.99999999999</v>
      </c>
      <c r="I187" s="20"/>
      <c r="J187" s="20">
        <f t="shared" si="440"/>
        <v>0.79999999999999893</v>
      </c>
      <c r="K187" s="21">
        <f t="shared" si="439"/>
        <v>7199.99999999999</v>
      </c>
    </row>
    <row r="188" spans="1:11" s="22" customFormat="1" x14ac:dyDescent="0.25">
      <c r="A188" s="17">
        <v>43153</v>
      </c>
      <c r="B188" s="18" t="s">
        <v>21</v>
      </c>
      <c r="C188" s="18">
        <v>4725</v>
      </c>
      <c r="D188" s="18" t="s">
        <v>13</v>
      </c>
      <c r="E188" s="18">
        <v>1.6</v>
      </c>
      <c r="F188" s="18">
        <v>1.1000000000000001</v>
      </c>
      <c r="G188" s="18"/>
      <c r="H188" s="19">
        <f t="shared" si="443"/>
        <v>-2362.5</v>
      </c>
      <c r="I188" s="20"/>
      <c r="J188" s="20">
        <f t="shared" si="440"/>
        <v>-0.5</v>
      </c>
      <c r="K188" s="21">
        <f t="shared" si="439"/>
        <v>-2362.5</v>
      </c>
    </row>
    <row r="189" spans="1:11" s="22" customFormat="1" x14ac:dyDescent="0.25">
      <c r="A189" s="17">
        <v>43151</v>
      </c>
      <c r="B189" s="18" t="s">
        <v>20</v>
      </c>
      <c r="C189" s="18">
        <v>9000</v>
      </c>
      <c r="D189" s="18" t="s">
        <v>13</v>
      </c>
      <c r="E189" s="18">
        <v>1.7</v>
      </c>
      <c r="F189" s="18">
        <v>2.4</v>
      </c>
      <c r="G189" s="18"/>
      <c r="H189" s="19">
        <f t="shared" si="443"/>
        <v>6300</v>
      </c>
      <c r="I189" s="20"/>
      <c r="J189" s="20">
        <f t="shared" si="440"/>
        <v>0.7</v>
      </c>
      <c r="K189" s="21">
        <f t="shared" si="439"/>
        <v>6300</v>
      </c>
    </row>
    <row r="190" spans="1:11" s="22" customFormat="1" ht="17.25" customHeight="1" x14ac:dyDescent="0.25">
      <c r="A190" s="17">
        <v>43150</v>
      </c>
      <c r="B190" s="18" t="s">
        <v>19</v>
      </c>
      <c r="C190" s="18">
        <v>11400</v>
      </c>
      <c r="D190" s="18" t="s">
        <v>13</v>
      </c>
      <c r="E190" s="18">
        <v>1.75</v>
      </c>
      <c r="F190" s="18">
        <v>2.7</v>
      </c>
      <c r="G190" s="18"/>
      <c r="H190" s="19">
        <f t="shared" si="443"/>
        <v>10830.000000000002</v>
      </c>
      <c r="I190" s="20"/>
      <c r="J190" s="20">
        <f t="shared" si="440"/>
        <v>0.95000000000000018</v>
      </c>
      <c r="K190" s="21">
        <f t="shared" si="439"/>
        <v>10830.000000000002</v>
      </c>
    </row>
    <row r="191" spans="1:11" s="11" customFormat="1" x14ac:dyDescent="0.25">
      <c r="A191" s="6">
        <v>43147</v>
      </c>
      <c r="B191" s="7" t="s">
        <v>18</v>
      </c>
      <c r="C191" s="7">
        <v>2100</v>
      </c>
      <c r="D191" s="7" t="s">
        <v>13</v>
      </c>
      <c r="E191" s="7">
        <v>9.6999999999999993</v>
      </c>
      <c r="F191" s="7">
        <v>12.2</v>
      </c>
      <c r="G191" s="7">
        <v>14.95</v>
      </c>
      <c r="H191" s="8">
        <f t="shared" si="443"/>
        <v>5250</v>
      </c>
      <c r="I191" s="9">
        <f t="shared" ref="I191:I195" si="444">(IF(D191="SHORT",IF(G191="",0,F191-G191),IF(D191="LONG",IF(G191="",0,G191-F191))))*C191</f>
        <v>5775</v>
      </c>
      <c r="J191" s="9">
        <f t="shared" si="440"/>
        <v>5.25</v>
      </c>
      <c r="K191" s="10">
        <f t="shared" si="439"/>
        <v>11025</v>
      </c>
    </row>
    <row r="192" spans="1:11" s="22" customFormat="1" x14ac:dyDescent="0.25">
      <c r="A192" s="17">
        <v>43146</v>
      </c>
      <c r="B192" s="18" t="s">
        <v>17</v>
      </c>
      <c r="C192" s="18">
        <v>11250</v>
      </c>
      <c r="D192" s="18" t="s">
        <v>13</v>
      </c>
      <c r="E192" s="18">
        <v>1.65</v>
      </c>
      <c r="F192" s="18">
        <v>2.4</v>
      </c>
      <c r="G192" s="18"/>
      <c r="H192" s="19">
        <f t="shared" si="443"/>
        <v>8437.5</v>
      </c>
      <c r="I192" s="20"/>
      <c r="J192" s="20">
        <f t="shared" si="440"/>
        <v>0.75</v>
      </c>
      <c r="K192" s="21">
        <f t="shared" si="439"/>
        <v>8437.5</v>
      </c>
    </row>
    <row r="193" spans="1:11" s="22" customFormat="1" x14ac:dyDescent="0.25">
      <c r="A193" s="17">
        <v>43143</v>
      </c>
      <c r="B193" s="18" t="s">
        <v>16</v>
      </c>
      <c r="C193" s="18">
        <v>2400</v>
      </c>
      <c r="D193" s="18" t="s">
        <v>13</v>
      </c>
      <c r="E193" s="18">
        <v>26</v>
      </c>
      <c r="F193" s="18">
        <v>23.5</v>
      </c>
      <c r="G193" s="18"/>
      <c r="H193" s="19">
        <f t="shared" si="443"/>
        <v>-6000</v>
      </c>
      <c r="I193" s="20"/>
      <c r="J193" s="20">
        <f t="shared" si="440"/>
        <v>-2.5</v>
      </c>
      <c r="K193" s="21">
        <f t="shared" si="439"/>
        <v>-6000</v>
      </c>
    </row>
    <row r="194" spans="1:11" s="22" customFormat="1" x14ac:dyDescent="0.25">
      <c r="A194" s="17">
        <v>43140</v>
      </c>
      <c r="B194" s="18" t="s">
        <v>15</v>
      </c>
      <c r="C194" s="18">
        <v>12000</v>
      </c>
      <c r="D194" s="18" t="s">
        <v>13</v>
      </c>
      <c r="E194" s="18">
        <v>1.1000000000000001</v>
      </c>
      <c r="F194" s="18">
        <v>1.4</v>
      </c>
      <c r="G194" s="18"/>
      <c r="H194" s="19">
        <f t="shared" si="443"/>
        <v>3599.9999999999977</v>
      </c>
      <c r="I194" s="20"/>
      <c r="J194" s="20">
        <f t="shared" si="440"/>
        <v>0.29999999999999982</v>
      </c>
      <c r="K194" s="21">
        <f t="shared" si="439"/>
        <v>3599.9999999999977</v>
      </c>
    </row>
    <row r="195" spans="1:11" s="11" customFormat="1" ht="17.25" customHeight="1" x14ac:dyDescent="0.25">
      <c r="A195" s="6">
        <v>43139</v>
      </c>
      <c r="B195" s="7" t="s">
        <v>14</v>
      </c>
      <c r="C195" s="7">
        <v>4500</v>
      </c>
      <c r="D195" s="7" t="s">
        <v>13</v>
      </c>
      <c r="E195" s="7">
        <v>21.25</v>
      </c>
      <c r="F195" s="7">
        <v>22.75</v>
      </c>
      <c r="G195" s="7">
        <v>24.5</v>
      </c>
      <c r="H195" s="8">
        <f t="shared" si="443"/>
        <v>6750</v>
      </c>
      <c r="I195" s="9">
        <f t="shared" si="444"/>
        <v>7875</v>
      </c>
      <c r="J195" s="9">
        <f t="shared" si="440"/>
        <v>3.25</v>
      </c>
      <c r="K195" s="10">
        <f t="shared" si="439"/>
        <v>14625</v>
      </c>
    </row>
  </sheetData>
  <mergeCells count="5">
    <mergeCell ref="H4:I4"/>
    <mergeCell ref="A1:K1"/>
    <mergeCell ref="A2:K2"/>
    <mergeCell ref="A3:B3"/>
    <mergeCell ref="C3:D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</vt:lpstr>
      <vt:lpstr>ROI Statement</vt:lpstr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2019-08-19T10:33:00Z</dcterms:modified>
</cp:coreProperties>
</file>